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120" yWindow="-120" windowWidth="29040" windowHeight="15720"/>
  </bookViews>
  <sheets>
    <sheet name="scheda 1 prestazioni" sheetId="1" r:id="rId1"/>
    <sheet name="Foglio2 (2)" sheetId="3" state="hidden" r:id="rId2"/>
    <sheet name="Foglio2" sheetId="2" state="hidden" r:id="rId3"/>
    <sheet name="scheda 2 strutture" sheetId="4" r:id="rId4"/>
    <sheet name="istruzioni scheda 1" sheetId="5" r:id="rId5"/>
    <sheet name="istruzioni scheda 2" sheetId="6" r:id="rId6"/>
    <sheet name="Foglio1" sheetId="7" r:id="rId7"/>
  </sheets>
  <externalReferences>
    <externalReference r:id="rId8"/>
    <externalReference r:id="rId9"/>
  </externalReferences>
  <definedNames>
    <definedName name="_xlnm._FilterDatabase" localSheetId="3" hidden="1">'scheda 2 strutture'!$H$2:$H$630</definedName>
    <definedName name="_xlnm.Print_Area" localSheetId="0">'scheda 1 prestazioni'!$A$2:$O$42</definedName>
    <definedName name="_xlnm.Print_Area" localSheetId="3">'scheda 2 strutture'!$B$2:$I$51</definedName>
    <definedName name="gestdef">#N/A</definedName>
    <definedName name="gestione" localSheetId="5">#REF!</definedName>
    <definedName name="gestione">#REF!</definedName>
    <definedName name="gestionedef" localSheetId="5">#REF!</definedName>
    <definedName name="gestionedef">#REF!</definedName>
    <definedName name="menù1">NA()</definedName>
    <definedName name="regolamento4">[1]tendine!$M$1:$M$64</definedName>
    <definedName name="scelta1">NA()</definedName>
    <definedName name="SHARED_FORMULA_10_48_10_48_0" localSheetId="5">SUM(#REF!)</definedName>
    <definedName name="SHARED_FORMULA_10_48_10_48_0">SUM(#REF!)</definedName>
    <definedName name="SHARED_FORMULA_20_103_20_103_6" localSheetId="5">SUM(#REF!)</definedName>
    <definedName name="SHARED_FORMULA_20_103_20_103_6">SUM(#REF!)</definedName>
    <definedName name="SHARED_FORMULA_20_119_20_119_9" localSheetId="5">SUM(#REF!)</definedName>
    <definedName name="SHARED_FORMULA_20_119_20_119_9">SUM(#REF!)</definedName>
    <definedName name="SHARED_FORMULA_20_151_20_151_6" localSheetId="5">SUM(#REF!)</definedName>
    <definedName name="SHARED_FORMULA_20_151_20_151_6">SUM(#REF!)</definedName>
    <definedName name="SHARED_FORMULA_20_151_20_151_7" localSheetId="5">SUM(#REF!)</definedName>
    <definedName name="SHARED_FORMULA_20_151_20_151_7">SUM(#REF!)</definedName>
    <definedName name="SHARED_FORMULA_20_16_20_16_7" localSheetId="5">SUM(#REF!)</definedName>
    <definedName name="SHARED_FORMULA_20_16_20_16_7">SUM(#REF!)</definedName>
    <definedName name="SHARED_FORMULA_20_16_20_16_8" localSheetId="5">SUM(#REF!)</definedName>
    <definedName name="SHARED_FORMULA_20_16_20_16_8">SUM(#REF!)</definedName>
    <definedName name="SHARED_FORMULA_20_16_20_16_9" localSheetId="5">SUM(#REF!)</definedName>
    <definedName name="SHARED_FORMULA_20_16_20_16_9">SUM(#REF!)</definedName>
    <definedName name="SHARED_FORMULA_20_183_20_183_9" localSheetId="5">SUM(#REF!)</definedName>
    <definedName name="SHARED_FORMULA_20_183_20_183_9">SUM(#REF!)</definedName>
    <definedName name="SHARED_FORMULA_20_199_20_199_6" localSheetId="5">SUM(#REF!)</definedName>
    <definedName name="SHARED_FORMULA_20_199_20_199_6">SUM(#REF!)</definedName>
    <definedName name="SHARED_FORMULA_20_222_20_222_6" localSheetId="5">SUM(#REF!)</definedName>
    <definedName name="SHARED_FORMULA_20_222_20_222_6">SUM(#REF!)</definedName>
    <definedName name="SHARED_FORMULA_20_222_20_222_7" localSheetId="5">SUM(#REF!)</definedName>
    <definedName name="SHARED_FORMULA_20_222_20_222_7">SUM(#REF!)</definedName>
    <definedName name="SHARED_FORMULA_20_222_20_222_8" localSheetId="5">SUM(#REF!)</definedName>
    <definedName name="SHARED_FORMULA_20_222_20_222_8">SUM(#REF!)</definedName>
    <definedName name="SHARED_FORMULA_20_55_20_55_7" localSheetId="5">SUM(#REF!)</definedName>
    <definedName name="SHARED_FORMULA_20_55_20_55_7">SUM(#REF!)</definedName>
    <definedName name="SHARED_FORMULA_20_55_20_55_9" localSheetId="5">SUM(#REF!)</definedName>
    <definedName name="SHARED_FORMULA_20_55_20_55_9">SUM(#REF!)</definedName>
    <definedName name="SHARED_FORMULA_20_70_20_70_6" localSheetId="5">SUM(#REF!)</definedName>
    <definedName name="SHARED_FORMULA_20_70_20_70_6">SUM(#REF!)</definedName>
    <definedName name="SHARED_FORMULA_3_48_3_48_0" localSheetId="5">SUM(#REF!)</definedName>
    <definedName name="SHARED_FORMULA_3_48_3_48_0">SUM(#REF!)</definedName>
    <definedName name="SHARED_FORMULA_8_12_8_12_6" localSheetId="5">SUM(#REF!)</definedName>
    <definedName name="SHARED_FORMULA_8_12_8_12_6">SUM(#REF!)</definedName>
    <definedName name="SHARED_FORMULA_8_12_8_12_7" localSheetId="5">SUM(#REF!)</definedName>
    <definedName name="SHARED_FORMULA_8_12_8_12_7">SUM(#REF!)</definedName>
    <definedName name="SHARED_FORMULA_8_12_8_12_8" localSheetId="5">SUM(#REF!)</definedName>
    <definedName name="SHARED_FORMULA_8_12_8_12_8">SUM(#REF!)</definedName>
    <definedName name="SHARED_FORMULA_8_12_8_12_9" localSheetId="5">SUM(#REF!)</definedName>
    <definedName name="SHARED_FORMULA_8_12_8_12_9">SUM(#REF!)</definedName>
    <definedName name="SHARED_FORMULA_9_10_9_10_6" localSheetId="5">#REF!-#REF!</definedName>
    <definedName name="SHARED_FORMULA_9_10_9_10_6">#REF!-#REF!</definedName>
    <definedName name="SHARED_FORMULA_9_10_9_10_7" localSheetId="5">#REF!-#REF!</definedName>
    <definedName name="SHARED_FORMULA_9_10_9_10_7">#REF!-#REF!</definedName>
    <definedName name="SHARED_FORMULA_9_10_9_10_8" localSheetId="5">#REF!-#REF!</definedName>
    <definedName name="SHARED_FORMULA_9_10_9_10_8">#REF!-#REF!</definedName>
    <definedName name="terdef">#N/A</definedName>
    <definedName name="territoriodef" localSheetId="5">#REF!</definedName>
    <definedName name="territoriodef">#REF!</definedName>
    <definedName name="X">[2]tendine!$O$1:$O$3</definedName>
  </definedNames>
  <calcPr calcId="144525"/>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40" i="1" l="1"/>
  <c r="C39" i="1"/>
  <c r="C38" i="1"/>
  <c r="C37" i="1"/>
  <c r="C36" i="1"/>
  <c r="C35" i="1"/>
  <c r="C34" i="1"/>
  <c r="C33" i="1"/>
  <c r="C32" i="1"/>
  <c r="C30" i="1"/>
  <c r="C29" i="1"/>
  <c r="C28" i="1"/>
  <c r="C25" i="1"/>
  <c r="C23" i="1"/>
  <c r="C21" i="1"/>
  <c r="C20" i="1"/>
  <c r="C18" i="1"/>
  <c r="C17" i="1"/>
  <c r="C16" i="1"/>
  <c r="C15" i="1"/>
  <c r="C14" i="1"/>
  <c r="C13" i="1"/>
  <c r="C11" i="1"/>
  <c r="C10" i="1"/>
  <c r="C9" i="1"/>
  <c r="C8" i="1"/>
  <c r="C7" i="1"/>
  <c r="C6" i="1"/>
  <c r="C5" i="1"/>
  <c r="O33" i="1" l="1"/>
  <c r="O39" i="1" l="1"/>
  <c r="E28" i="1" l="1"/>
  <c r="D28" i="1"/>
  <c r="H21" i="1" l="1"/>
  <c r="G21" i="1"/>
  <c r="E21" i="1"/>
  <c r="D21" i="1"/>
  <c r="I16" i="4" l="1"/>
  <c r="I15" i="4"/>
  <c r="I14" i="4"/>
  <c r="I13" i="4"/>
  <c r="I12" i="4"/>
  <c r="I11" i="4"/>
  <c r="I10" i="4"/>
  <c r="I9" i="4"/>
  <c r="L16" i="1" l="1"/>
  <c r="I16" i="1"/>
  <c r="G17" i="1"/>
  <c r="H17" i="1"/>
  <c r="I17" i="1"/>
  <c r="D16" i="1"/>
  <c r="F38" i="1" l="1"/>
  <c r="F36" i="1"/>
  <c r="F35" i="1"/>
  <c r="O35" i="1" s="1"/>
  <c r="F34" i="1" l="1"/>
  <c r="O34" i="1"/>
  <c r="E17" i="1" l="1"/>
  <c r="D17" i="1"/>
  <c r="E16" i="1"/>
  <c r="F7" i="1" l="1"/>
  <c r="F6" i="1"/>
  <c r="F5" i="1"/>
  <c r="O5" i="1" s="1"/>
  <c r="F21" i="1" l="1"/>
  <c r="D20" i="1"/>
  <c r="F20" i="1" s="1"/>
  <c r="F17" i="1"/>
  <c r="D8" i="1"/>
  <c r="F8" i="1" s="1"/>
  <c r="F32" i="1"/>
  <c r="F30" i="1"/>
  <c r="F29" i="1"/>
  <c r="F28" i="1"/>
  <c r="F25" i="1"/>
  <c r="F16" i="1"/>
  <c r="F14" i="1"/>
  <c r="F11" i="1"/>
  <c r="F10" i="1"/>
  <c r="F9" i="1"/>
  <c r="O6" i="1" l="1"/>
  <c r="O7" i="1"/>
  <c r="O8" i="1"/>
  <c r="O9" i="1"/>
  <c r="O10" i="1"/>
  <c r="O11" i="1"/>
  <c r="O12" i="1"/>
  <c r="O13" i="1"/>
  <c r="O14" i="1"/>
  <c r="O15" i="1"/>
  <c r="O16" i="1"/>
  <c r="O17" i="1"/>
  <c r="O18" i="1"/>
  <c r="O19" i="1"/>
  <c r="O20" i="1"/>
  <c r="O21" i="1"/>
  <c r="O22" i="1"/>
  <c r="O23" i="1"/>
  <c r="O24" i="1"/>
  <c r="O25" i="1"/>
  <c r="O26" i="1"/>
  <c r="O27" i="1"/>
  <c r="O28" i="1"/>
  <c r="O29" i="1"/>
  <c r="O30" i="1"/>
  <c r="O31" i="1"/>
  <c r="O32" i="1"/>
  <c r="O36" i="1"/>
  <c r="O38" i="1"/>
  <c r="O40" i="1"/>
  <c r="O41" i="1"/>
  <c r="O42" i="1"/>
</calcChain>
</file>

<file path=xl/sharedStrings.xml><?xml version="1.0" encoding="utf-8"?>
<sst xmlns="http://schemas.openxmlformats.org/spreadsheetml/2006/main" count="401" uniqueCount="247">
  <si>
    <t>Interventi e servizi sociali</t>
  </si>
  <si>
    <t>A.1.</t>
  </si>
  <si>
    <t>Segretariato sociale</t>
  </si>
  <si>
    <t>A.2.</t>
  </si>
  <si>
    <t>Servizio sociale professionale</t>
  </si>
  <si>
    <t>A.3.</t>
  </si>
  <si>
    <t>Centri antiviolenza</t>
  </si>
  <si>
    <t>B.1.</t>
  </si>
  <si>
    <t>Integrazioni al reddito</t>
  </si>
  <si>
    <t>B.2.</t>
  </si>
  <si>
    <t>Sostegno socio-educativo territoriale o domiciliare</t>
  </si>
  <si>
    <t>B.3.</t>
  </si>
  <si>
    <t>Sostegno socio-educativo scolastico</t>
  </si>
  <si>
    <t>B.4.</t>
  </si>
  <si>
    <t>Supporto alle famiglie e alle reti familiari</t>
  </si>
  <si>
    <t>B.5.</t>
  </si>
  <si>
    <t>Attività di mediazione</t>
  </si>
  <si>
    <t>B.6.</t>
  </si>
  <si>
    <t>Sostegno all'inserimento lavorativo</t>
  </si>
  <si>
    <t>B.7.</t>
  </si>
  <si>
    <t>Pronto intervento sociale e Interventi per le povertà estreme</t>
  </si>
  <si>
    <t>B.8.</t>
  </si>
  <si>
    <t xml:space="preserve">Altri interventi per l'integrazione e l'inclusione sociale </t>
  </si>
  <si>
    <t>C.1.</t>
  </si>
  <si>
    <t>Assistenza domiciliare socio-assistenziale</t>
  </si>
  <si>
    <t>C.2.</t>
  </si>
  <si>
    <t>Assistenza domiciliare Integrata con servizi sanitari</t>
  </si>
  <si>
    <t>C.3.</t>
  </si>
  <si>
    <t>Altri interventi per la domiciliarità</t>
  </si>
  <si>
    <t>C.4.</t>
  </si>
  <si>
    <t>Trasporto sociale</t>
  </si>
  <si>
    <t>D.1.</t>
  </si>
  <si>
    <t>Centri con funzione socio-educativa-ricreativa</t>
  </si>
  <si>
    <t>D.2.</t>
  </si>
  <si>
    <t>Centri con funzione socio-assistenziale</t>
  </si>
  <si>
    <t>D.3.</t>
  </si>
  <si>
    <t>Centri e attività a carattere socio-sanitario</t>
  </si>
  <si>
    <t>D.4.</t>
  </si>
  <si>
    <t xml:space="preserve">Centri servizi per povertà estrema </t>
  </si>
  <si>
    <t>D.5.</t>
  </si>
  <si>
    <t>Integrazione retta/voucher per centri diurni</t>
  </si>
  <si>
    <t>E.1.</t>
  </si>
  <si>
    <t xml:space="preserve">Alloggi per accoglienza di emergenza </t>
  </si>
  <si>
    <t>E.2.</t>
  </si>
  <si>
    <t>Alloggi protetti</t>
  </si>
  <si>
    <t>E.3.</t>
  </si>
  <si>
    <t>Strutture per minori a carattere familiare</t>
  </si>
  <si>
    <t>E.4.</t>
  </si>
  <si>
    <t>Strutture comunitarie a carattere socio-assistenziale</t>
  </si>
  <si>
    <t>E.5.</t>
  </si>
  <si>
    <t>Strutture comunitarie a carattere socio-sanitario</t>
  </si>
  <si>
    <t>E.6.</t>
  </si>
  <si>
    <t>E.7.</t>
  </si>
  <si>
    <t>Servizi per Aree attrezzate di sosta per comuità rom, sinti e caminanti</t>
  </si>
  <si>
    <t>E.8.</t>
  </si>
  <si>
    <t>Integrazione retta/voucher per strutture residenziali</t>
  </si>
  <si>
    <t>Altro intervento (specificare)</t>
  </si>
  <si>
    <t>G.6</t>
  </si>
  <si>
    <t>G.7</t>
  </si>
  <si>
    <t>singoli individui</t>
  </si>
  <si>
    <t>nuclei familiari</t>
  </si>
  <si>
    <t>SI</t>
  </si>
  <si>
    <t>NO</t>
  </si>
  <si>
    <t>selezionare</t>
  </si>
  <si>
    <t>di cui per spese per prestazioni e servizi ai cittadini</t>
  </si>
  <si>
    <t>di cui per spese di personale interno</t>
  </si>
  <si>
    <t>N° operatori dedicati (U.L.A.)</t>
  </si>
  <si>
    <t>N°</t>
  </si>
  <si>
    <t>Art. RR 4/2007 e ss.mm.ii.</t>
  </si>
  <si>
    <t>Codice nomenclatore Sioss</t>
  </si>
  <si>
    <t>N° utenti</t>
  </si>
  <si>
    <t>N° ore erogate</t>
  </si>
  <si>
    <t>di cui altre spese</t>
  </si>
  <si>
    <t>di cui persone con disabilità
(All. 3 D.P.C.M. 159/2013)</t>
  </si>
  <si>
    <t>di cui persone anziane
(65 anni o più)</t>
  </si>
  <si>
    <t>Colonna di riferimento</t>
  </si>
  <si>
    <t>Istruzioni</t>
  </si>
  <si>
    <t>C</t>
  </si>
  <si>
    <t>D</t>
  </si>
  <si>
    <t>E</t>
  </si>
  <si>
    <t>F</t>
  </si>
  <si>
    <t>G</t>
  </si>
  <si>
    <t>H</t>
  </si>
  <si>
    <t>I</t>
  </si>
  <si>
    <t>L</t>
  </si>
  <si>
    <t>M</t>
  </si>
  <si>
    <t>N</t>
  </si>
  <si>
    <t>J</t>
  </si>
  <si>
    <t>K</t>
  </si>
  <si>
    <t>O</t>
  </si>
  <si>
    <t>Indicare il numero di cittadini/utenti presi in carico nel corso dell'anno 2023 per quel servizio/struttura/prestazione, anche se alla data del 31.12 non risulta ancora in carico.
Per esempio, se un cittadino viene preso in carico per quel servizio/struttura/prestazione da febbraio e settembre, va computato nel calcolo.</t>
  </si>
  <si>
    <t>Indicare il numero di ore complessive di erogazione del servizio/struttura/prestazione nel corso dell'anno.</t>
  </si>
  <si>
    <t>Suddividere la spesa impegnata di cui alla colonna C per le seguenti macrovoci: spese prestazioni ai destinatari finali, spese di gestione per personale interno, altre spese.
In riferimento alla seconda macrovoce, indicare in questa colonna l'importo impegnato (giuridicamente vincolante con creditore certo) per le sole spese di gestione per personale interno effettuate nell'anno di riferimento.</t>
  </si>
  <si>
    <t>Non compilare, il valore si valorizzerà in automatico dopo compilazione dei campi precedenti.</t>
  </si>
  <si>
    <t>Inserire il numero di unità di personale interno assegnato alla gestione del servizio/struttura/prestazione, convertito in Unità Lavorative Annue.</t>
  </si>
  <si>
    <t>PREMESSA</t>
  </si>
  <si>
    <t>Denominazione Unità di Offerta</t>
  </si>
  <si>
    <t>Comune</t>
  </si>
  <si>
    <t>Provincia</t>
  </si>
  <si>
    <t>Ubicazione</t>
  </si>
  <si>
    <t>D-E</t>
  </si>
  <si>
    <t>Indicare la denominazione dell'unità di offerta, possibilmente riportando quella presente nei registri regionali delle UdO autorizzate al funzionamento</t>
  </si>
  <si>
    <t>Indicare Comune e Provincia in cui è ubicata la sede operativa della UdO, possibilmente riportando i dati presenti nei registri regionali delle UdO autorizzate al funzionamento</t>
  </si>
  <si>
    <t>Indicare l'articolo di riferimento del Regolamento 4/2007 e ss.mm.ii. indicato anche nel provvedimento di autorizzazione al funzionamento.
Qualora l'unità di offerta sia assoggettata ad altra normativa, indicarne i riferimenti (esempio: "art. 3 RR 4/2019").</t>
  </si>
  <si>
    <t>Indicare il codice del Nomenclatore nazionale in uso nel S.I.O.S.S. (utilizzato anche per la scheda A oltreché per la programmazione e rendicotazione dei Piani sociali di zona).
Per esempio, per un centro diurno per anziani ex art. 68 del RR 4/2007 indicare il codice "D.2" .</t>
  </si>
  <si>
    <t>N° posti utilizzati nell'anno di riferimento</t>
  </si>
  <si>
    <t>Indicare il numero di cittadini/utenti presi in carico ed inviati all'Unità di offerta nel corso dell'anno.</t>
  </si>
  <si>
    <t>Importo impegnato utilizzato</t>
  </si>
  <si>
    <t>Compilare solo per i servizi/strutture/prestazioni pertinenti (celle non "oscurate").
Inserire il dato relativo alla sola quota di cittadini/utenti inseriti nella colonna D relativa alle sole persone con disabilità come da Allegato 3 al D.P.C.M. n. 159/2013.</t>
  </si>
  <si>
    <t>Compilare solo per i servizi/strutture/prestazioni pertinenti (celle non "oscurate").
Inserire il dato relativo alla sola quota di cittadini/utenti inseriti nella colonna D relativa alle sole persone anziane ultrasessantacinquenni.</t>
  </si>
  <si>
    <t>Compilare solo per i servizi/strutture/prestazioni pertinenti (celle non "oscurate").
Inserire il dato relativo alla sola quota di ore erogate inserite nella colonna E e relativa alle sole persone con disabilità come da Allegato 3 al D.P.C.M. n. 159/2013.</t>
  </si>
  <si>
    <t>Compilare solo per i servizi/strutture/prestazioni pertinenti (celle non "oscurate").
Inserire il dato relativo alla sola quota di ore erogate inserite nella colonna E relativa alle sole persone anziane ultrasessantacinquenni.</t>
  </si>
  <si>
    <t>Compilare solo per i servizi/strutture/prestazioni pertinenti (celle non "oscurate").
Inserire il dato relativo alla sola quota di cittadini/utenti inseriti nella colonna C relativa alle sole persone con disabilità come da Allegato 3 al D.P.C.M. n. 159/2013.</t>
  </si>
  <si>
    <t>Compilare solo per i servizi/strutture/prestazioni pertinenti (celle non "oscurate").
Inserire il dato relativo alla sola quota di ore erogate inserite nella colonna C relativa alle sole persone anziane ultrasessantacinquenni.</t>
  </si>
  <si>
    <t>Costo prestazioni erogate nel 2023</t>
  </si>
  <si>
    <t>Importo spesa sostenuta  per prestazioni erogate nel 2023</t>
  </si>
  <si>
    <t>Costo sostenuto 2023</t>
  </si>
  <si>
    <t xml:space="preserve">Suddividere  alla colonna C per le seguenti macrovoci: spese prestazioni ai destinatari finali, spese di gestione per personale interno, altre spese.
</t>
  </si>
  <si>
    <t>In questa colonna va inserito il dato della spesa sostenuta nell'anno 2023 per l'erogazione del servizio  in favore dei cittadini/utenti indicati. L'obiettivo è arrivare a quantificare il costo effettivo del servizio 2023 indipendentemente dalla data di assunzione dell'impegno giuridicamente vincolante  o dal pagamento della fattura riferita alla spesa. Pertanto se per l'erogazione di un servizio 2023  è stato assunto impegno di spesa nell'anno precedente occorre inserire nella presente voce il rateo di spesa riferito alla copertura dell'utenza 2023, stessa cosa ove per il servizio prestato sia stata prodotta fattura  2023 non ancora liquidata alla data della compilazione</t>
  </si>
  <si>
    <t>In questa colonna va inserito il dato della spesa sostenuta nell'anno 2023 per l'erogazione del servizio . L'obiettivo è arrivare a quantificare il costo effettivo del servizio 2023 indipendentemente dalla data di assunzione dell'impegno giuridicamente vincolante  o dal pagamento della fattura riferita alla spesa. Pertanto se per l'erogazione di un servizio 2023  è stato assunto impegno di spesa nell'anno precedente occorre inserire nella presente voce il rateo di spesa riferito alla copertura dell'utenza 2023, stessa cosa ove per il servizio prestato sia stata prodotta fattura  2023 non ancora liquidata alla data della compilazione</t>
  </si>
  <si>
    <t>Strutture di accoglienza notturna per povertà estrema</t>
  </si>
  <si>
    <t>La scheda 2 "strutture" si pone l'obiettivo di monitorare la rete di strutture a carattere residenziale e semiresidenziale di cui un Ambito territoriale fa utilizzo per le proprie esigenze, sia all'interno del territorio di propria competenza che al di fuori.
In coerenza con tale finalità, la scheda va compilata tenendo presente tutte le unità di offerta di prestazioni residenziali/diurne per tutti i target di utenza e con tutte le modalità di convenzionamento che la normativa vigente consente.
Si chiede dunque, anche aumentando il numero di righe della scheda, se necessario, di elencare tutte le UdO di cui ci si è avvalsi nel corso dell'anno per tutte le tipologie di servizi/strutture/prestazioni di cui alla scheda 1 "prestazioni" (comunità educative per minori, case rifugio per donne vittime di violenza/tratta, Case di riposo per anziani, centri diurni per minori, anziani, disabili, ecc.).</t>
  </si>
  <si>
    <t>F.4</t>
  </si>
  <si>
    <t>Servizi Sociali per la prima infanzia (asili nido e innovativi)</t>
  </si>
  <si>
    <t>F.3</t>
  </si>
  <si>
    <t>Caregiver</t>
  </si>
  <si>
    <t>F.8</t>
  </si>
  <si>
    <t>Patto di cura</t>
  </si>
  <si>
    <t>F.9</t>
  </si>
  <si>
    <t>Sostegno familiare</t>
  </si>
  <si>
    <t>F.10</t>
  </si>
  <si>
    <t>Care leavers</t>
  </si>
  <si>
    <t xml:space="preserve">F.2 </t>
  </si>
  <si>
    <t>Progetti di vita indipendente dopo di noi</t>
  </si>
  <si>
    <t>F.1.</t>
  </si>
  <si>
    <t>Potenziamento professioni sociali</t>
  </si>
  <si>
    <t>T</t>
  </si>
  <si>
    <t>Ufficio di Piano</t>
  </si>
  <si>
    <t>SANITA' PIU' - SOCIETA' COOPERATIVA SOCIALE</t>
  </si>
  <si>
    <t>FOGGIA</t>
  </si>
  <si>
    <t>ART. 87</t>
  </si>
  <si>
    <t>12.000 ORE DI PRESTAZIONI/ANNUE</t>
  </si>
  <si>
    <t>ART. 88</t>
  </si>
  <si>
    <t xml:space="preserve">SAN GIOVANNI DI DIO - SOC. COOP. SOC. SANITARIA E DI SERVIZI INTEGRATI PER AZIONI </t>
  </si>
  <si>
    <t xml:space="preserve"> ART. 87</t>
  </si>
  <si>
    <t xml:space="preserve">SAN RICCARDO PAMPURI SOCIETA' COOPERATIVA SOCIALE </t>
  </si>
  <si>
    <t>8.580 ORE DI PRESTAZIONI/ANNUE</t>
  </si>
  <si>
    <t xml:space="preserve">Casa di Riposo per Anziani La Collina Giosam srl </t>
  </si>
  <si>
    <t>Accadia</t>
  </si>
  <si>
    <t>FG</t>
  </si>
  <si>
    <t>A1.14</t>
  </si>
  <si>
    <t>R.S.A. Consorzio San Raffaele di Troia</t>
  </si>
  <si>
    <t>Troia</t>
  </si>
  <si>
    <t xml:space="preserve">R.S.S.A. Santa Maria Stella </t>
  </si>
  <si>
    <t>Panni</t>
  </si>
  <si>
    <t xml:space="preserve">Struttura Residenziale La Gardenia </t>
  </si>
  <si>
    <t>Ortanova</t>
  </si>
  <si>
    <t xml:space="preserve">Casa della Terza età Suor Maria Nazaria Albani </t>
  </si>
  <si>
    <t>Monteleone di Puglia</t>
  </si>
  <si>
    <t xml:space="preserve">Villa Libera srl </t>
  </si>
  <si>
    <t>Rodi Garganico</t>
  </si>
  <si>
    <t xml:space="preserve">Villa Mele </t>
  </si>
  <si>
    <t>R.S.S.A. Santa Maria S.S. della Serritella</t>
  </si>
  <si>
    <t>Volturino</t>
  </si>
  <si>
    <t>R.S.A. Il Girasole</t>
  </si>
  <si>
    <t>Bovino</t>
  </si>
  <si>
    <t>Comunità Educativa  "Michele Panella" - Soc. Coop. MEDTRAINING</t>
  </si>
  <si>
    <t xml:space="preserve">Orsara di Puglia </t>
  </si>
  <si>
    <t>Comunità Educativa   "Casa Giò" - Fondazione PICCOLI PASSI GRANDI SOGNI</t>
  </si>
  <si>
    <t>Foggia</t>
  </si>
  <si>
    <t>Comunità Educativa "Il Fazzoletto" -  Fondazione  SINISCALCO CECI EMMAUS ONLUS</t>
  </si>
  <si>
    <t>Lucera</t>
  </si>
  <si>
    <t>Comunità Educativa "Prof. Ciaccia" - Soc. Coop. LA CASA DELL'ARCOBALENO</t>
  </si>
  <si>
    <t>Torremaggiore</t>
  </si>
  <si>
    <t>Comunità Educativa "San Giovanni Paolo II" - Soc. Coop. UN MONDO A COLORI</t>
  </si>
  <si>
    <t>Cerignola</t>
  </si>
  <si>
    <t xml:space="preserve"> ESTIA -  Aps MONDONUOVO </t>
  </si>
  <si>
    <t xml:space="preserve">Lucera </t>
  </si>
  <si>
    <t>ART.74</t>
  </si>
  <si>
    <t xml:space="preserve">Comunità Hope - Società Cooperativa sociale  GEA  </t>
  </si>
  <si>
    <t xml:space="preserve">Gravina in Puglia </t>
  </si>
  <si>
    <t>BARI</t>
  </si>
  <si>
    <t xml:space="preserve">Comunità Casa MIA -  Società Cooperativa sociale BUONA VITA Comunita CASA MIA PINETA -    </t>
  </si>
  <si>
    <t>ART. 48</t>
  </si>
  <si>
    <t>Comunita DONATELLA 2 - Cooperativa sociale PICA onlus</t>
  </si>
  <si>
    <t>Benevento</t>
  </si>
  <si>
    <t>BENEVENTO</t>
  </si>
  <si>
    <t>ART. 47</t>
  </si>
  <si>
    <t>FLORA -  Società Cooperativa sociale SIDEREA</t>
  </si>
  <si>
    <t>Latiano</t>
  </si>
  <si>
    <t>BRINDISI</t>
  </si>
  <si>
    <t>ART. 75</t>
  </si>
  <si>
    <t xml:space="preserve">Casa Rifugio delle Donne -  Società Cooperativa sociale FERRANTE APORTI </t>
  </si>
  <si>
    <t>Brindisi</t>
  </si>
  <si>
    <t>ART.80</t>
  </si>
  <si>
    <t>Comunità San Francesco - Società Cooperativa sociale UN SORRISO PER TUTTI</t>
  </si>
  <si>
    <t xml:space="preserve">Cerignola </t>
  </si>
  <si>
    <t>Comunità LA RUOTA -  Società Cooperativa sociale FONDAZIONE SINISCALCO CECI</t>
  </si>
  <si>
    <t>Comunità IL RIFUGIO - Cooperativa sociale LA CASA DEI SOGNI</t>
  </si>
  <si>
    <t>Giugliano in Campania</t>
  </si>
  <si>
    <t>NAPOLI</t>
  </si>
  <si>
    <t>ART. 74</t>
  </si>
  <si>
    <t>Comunità DOTT. CIACCIA - Soc. coop. LA CASA DELL'ARCOBALENO</t>
  </si>
  <si>
    <t>Comunità MADRE ARCUCCI - CONGREGAZIONE SUORE DELLO SPIRITO SANTO</t>
  </si>
  <si>
    <t>Bari</t>
  </si>
  <si>
    <t>Comunità I GERMOGLI - Consorzio Cooperative Onlus METROPOLIS</t>
  </si>
  <si>
    <t>Molfetta</t>
  </si>
  <si>
    <t>SANTA SCORESE - SATER s.r.l.  Impresa sociale</t>
  </si>
  <si>
    <t>Rutigliano</t>
  </si>
  <si>
    <t>ART. 80</t>
  </si>
  <si>
    <t>L'IDRA - CONSORZIO MATRIX</t>
  </si>
  <si>
    <t>Comunità ASTREA - Cooperativa Sociale EOS</t>
  </si>
  <si>
    <t>Comunità MARTA - Congregazione PIE OPERAIE SAN GIUSEPPE</t>
  </si>
  <si>
    <t>Comunità TRILLY- PETER PAN - Società Cooperativa sociale NEW SERVICE</t>
  </si>
  <si>
    <t xml:space="preserve">Vico del Gargano </t>
  </si>
  <si>
    <t>Comunità MICHELE PANELLA - Soc. Coop. MEDTRAINING</t>
  </si>
  <si>
    <t>Orsara di Puglia</t>
  </si>
  <si>
    <t>Comunità educativa -  Cooperativa Sociale LA SPERANZA</t>
  </si>
  <si>
    <t xml:space="preserve">Manfredonia </t>
  </si>
  <si>
    <t>PADRE ANGELO CUOMO - PROVINCIA ITALIANA GIUSEPPINI DEL MURIALDO</t>
  </si>
  <si>
    <t>Comunità CASAGIO - APS PICCOLI PASSI GRANDI SOGNI</t>
  </si>
  <si>
    <t>ART. 50</t>
  </si>
  <si>
    <t>Comunità Educativa - Società Cooperativa sociale ZORBA</t>
  </si>
  <si>
    <t xml:space="preserve">Terlizzi </t>
  </si>
  <si>
    <t>Associazione Comunità sulla strada di Emmaus - Onlus</t>
  </si>
  <si>
    <t>ART.104</t>
  </si>
  <si>
    <t>Associazione Enac Puglia</t>
  </si>
  <si>
    <t xml:space="preserve">Società Cooperativa Sociale Aura </t>
  </si>
  <si>
    <t>Casa delle Figlie della Carità Canossiane</t>
  </si>
  <si>
    <t>Associazione San Benedetto APS</t>
  </si>
  <si>
    <t>Congregazione Suore Pie Operaie di San Giuseppe</t>
  </si>
  <si>
    <t>Congregazione Suore Salesiane Sacri Cuori</t>
  </si>
  <si>
    <t>ART.52</t>
  </si>
  <si>
    <t xml:space="preserve"> Art. 65</t>
  </si>
  <si>
    <t xml:space="preserve"> Art. 58</t>
  </si>
  <si>
    <t xml:space="preserve"> Art. 66</t>
  </si>
  <si>
    <t xml:space="preserve"> Art. 70</t>
  </si>
  <si>
    <t>Art. 65</t>
  </si>
  <si>
    <t>Art. 70</t>
  </si>
  <si>
    <t>Art. 58</t>
  </si>
  <si>
    <t>Art.48</t>
  </si>
  <si>
    <t>E4</t>
  </si>
  <si>
    <t>Art.50</t>
  </si>
  <si>
    <t>Art.58</t>
  </si>
  <si>
    <t>E5</t>
  </si>
  <si>
    <t>D1</t>
  </si>
  <si>
    <t>36.666.67</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</si>
</sst>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4" formatCode="_-* #,##0.00\ &quot;€&quot;_-;\-* #,##0.00\ &quot;€&quot;_-;_-* &quot;-&quot;??\ &quot;€&quot;_-;_-@_-"/>
    <numFmt numFmtId="164" formatCode="#,##0.00\ &quot;€&quot;"/>
  </numFmts>
  <fonts count="20" x14ac:knownFonts="1">
    <font>
      <sz val="11"/>
      <color theme="1"/>
      <name val="Calibri"/>
      <family val="2"/>
      <scheme val="minor"/>
    </font>
    <font>
      <sz val="11"/>
      <color rgb="FF000000"/>
      <name val="Calibri"/>
      <family val="2"/>
      <charset val="1"/>
    </font>
    <font>
      <sz val="10"/>
      <name val="Arial"/>
      <family val="2"/>
      <charset val="1"/>
    </font>
    <font>
      <sz val="9"/>
      <name val="Calibri"/>
      <family val="2"/>
      <charset val="1"/>
    </font>
    <font>
      <sz val="10"/>
      <name val="Verdana"/>
      <family val="2"/>
    </font>
    <font>
      <sz val="10"/>
      <color theme="1"/>
      <name val="Calibri"/>
      <family val="2"/>
      <scheme val="minor"/>
    </font>
    <font>
      <b/>
      <sz val="10"/>
      <color theme="1"/>
      <name val="Calibri"/>
      <family val="2"/>
      <scheme val="minor"/>
    </font>
    <font>
      <i/>
      <sz val="10"/>
      <color theme="1"/>
      <name val="Calibri"/>
      <family val="2"/>
      <scheme val="minor"/>
    </font>
    <font>
      <sz val="11"/>
      <name val="Calibri"/>
      <family val="2"/>
      <charset val="1"/>
      <scheme val="minor"/>
    </font>
    <font>
      <b/>
      <sz val="9"/>
      <name val="Calibri"/>
      <family val="2"/>
      <charset val="1"/>
    </font>
    <font>
      <b/>
      <sz val="9"/>
      <name val="Calibri"/>
      <family val="2"/>
      <charset val="1"/>
      <scheme val="minor"/>
    </font>
    <font>
      <sz val="9"/>
      <name val="Calibri"/>
      <family val="2"/>
      <charset val="1"/>
      <scheme val="minor"/>
    </font>
    <font>
      <b/>
      <sz val="11"/>
      <name val="Calibri"/>
      <family val="2"/>
      <scheme val="minor"/>
    </font>
    <font>
      <sz val="11"/>
      <name val="Calibri"/>
      <family val="2"/>
      <scheme val="minor"/>
    </font>
    <font>
      <sz val="10"/>
      <name val="Calibri"/>
      <family val="2"/>
      <scheme val="minor"/>
    </font>
    <font>
      <sz val="9"/>
      <color theme="1"/>
      <name val="Calibri"/>
      <family val="2"/>
      <charset val="1"/>
    </font>
    <font>
      <sz val="10"/>
      <color theme="1"/>
      <name val="Times New Roman"/>
      <family val="1"/>
    </font>
    <font>
      <sz val="10"/>
      <name val="Times New Roman"/>
      <family val="1"/>
    </font>
    <font>
      <sz val="12"/>
      <color theme="1"/>
      <name val="Times New Roman"/>
      <family val="1"/>
    </font>
    <font>
      <sz val="11"/>
      <color theme="1"/>
      <name val="Calibri"/>
      <family val="2"/>
      <scheme val="minor"/>
    </font>
  </fonts>
  <fills count="14">
    <fill>
      <patternFill patternType="none"/>
    </fill>
    <fill>
      <patternFill patternType="gray125"/>
    </fill>
    <fill>
      <patternFill patternType="solid">
        <fgColor rgb="FFFFFFFF"/>
        <bgColor rgb="FFEBEBEB"/>
      </patternFill>
    </fill>
    <fill>
      <patternFill patternType="solid">
        <fgColor theme="4" tint="0.79998168889431442"/>
        <bgColor indexed="64"/>
      </patternFill>
    </fill>
    <fill>
      <patternFill patternType="solid">
        <fgColor theme="9" tint="0.79998168889431442"/>
        <bgColor indexed="64"/>
      </patternFill>
    </fill>
    <fill>
      <patternFill patternType="solid">
        <fgColor theme="2" tint="-9.9978637043366805E-2"/>
        <bgColor indexed="64"/>
      </patternFill>
    </fill>
    <fill>
      <patternFill patternType="lightGray">
        <bgColor theme="9" tint="0.79995117038483843"/>
      </patternFill>
    </fill>
    <fill>
      <patternFill patternType="solid">
        <fgColor theme="3" tint="0.59999389629810485"/>
        <bgColor indexed="64"/>
      </patternFill>
    </fill>
    <fill>
      <patternFill patternType="lightGray">
        <bgColor theme="3" tint="0.59999389629810485"/>
      </patternFill>
    </fill>
    <fill>
      <patternFill patternType="solid">
        <fgColor theme="9" tint="0.79992065187536243"/>
        <bgColor indexed="64"/>
      </patternFill>
    </fill>
    <fill>
      <patternFill patternType="solid">
        <fgColor theme="0"/>
        <bgColor indexed="64"/>
      </patternFill>
    </fill>
    <fill>
      <patternFill patternType="solid">
        <fgColor theme="9" tint="0.59999389629810485"/>
        <bgColor indexed="64"/>
      </patternFill>
    </fill>
    <fill>
      <patternFill patternType="solid">
        <fgColor theme="2" tint="-0.749992370372631"/>
        <bgColor indexed="64"/>
      </patternFill>
    </fill>
    <fill>
      <patternFill patternType="lightGray">
        <bgColor theme="1" tint="0.249977111117893"/>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style="thin">
        <color auto="1"/>
      </right>
      <top style="thin">
        <color auto="1"/>
      </top>
      <bottom style="thin">
        <color auto="1"/>
      </bottom>
      <diagonal/>
    </border>
  </borders>
  <cellStyleXfs count="6">
    <xf numFmtId="0" fontId="0" fillId="0" borderId="0"/>
    <xf numFmtId="0" fontId="1" fillId="0" borderId="0"/>
    <xf numFmtId="0" fontId="2" fillId="0" borderId="0"/>
    <xf numFmtId="0" fontId="4" fillId="0" borderId="0"/>
    <xf numFmtId="9" fontId="1" fillId="0" borderId="0" applyBorder="0" applyProtection="0"/>
    <xf numFmtId="44" fontId="19" fillId="0" borderId="0" applyFont="0" applyFill="0" applyBorder="0" applyAlignment="0" applyProtection="0"/>
  </cellStyleXfs>
  <cellXfs count="79">
    <xf numFmtId="0" fontId="0" fillId="0" borderId="0" xfId="0"/>
    <xf numFmtId="164" fontId="3" fillId="3" borderId="1" xfId="2" applyNumberFormat="1" applyFont="1" applyFill="1" applyBorder="1" applyAlignment="1" applyProtection="1">
      <alignment horizontal="right" vertical="center" wrapText="1"/>
      <protection locked="0"/>
    </xf>
    <xf numFmtId="164" fontId="3" fillId="4" borderId="1" xfId="2" applyNumberFormat="1" applyFont="1" applyFill="1" applyBorder="1" applyAlignment="1" applyProtection="1">
      <alignment horizontal="right" vertical="center" wrapText="1"/>
      <protection locked="0"/>
    </xf>
    <xf numFmtId="3" fontId="3" fillId="4" borderId="1" xfId="2" applyNumberFormat="1" applyFont="1" applyFill="1" applyBorder="1" applyAlignment="1" applyProtection="1">
      <alignment horizontal="right" vertical="center" wrapText="1"/>
      <protection locked="0"/>
    </xf>
    <xf numFmtId="164" fontId="3" fillId="4" borderId="1" xfId="2" applyNumberFormat="1" applyFont="1" applyFill="1" applyBorder="1" applyAlignment="1">
      <alignment horizontal="right" vertical="center" wrapText="1"/>
    </xf>
    <xf numFmtId="3" fontId="3" fillId="9" borderId="1" xfId="2" applyNumberFormat="1" applyFont="1" applyFill="1" applyBorder="1" applyAlignment="1" applyProtection="1">
      <alignment horizontal="right" vertical="center" wrapText="1"/>
      <protection locked="0"/>
    </xf>
    <xf numFmtId="164" fontId="3" fillId="9" borderId="1" xfId="2" applyNumberFormat="1" applyFont="1" applyFill="1" applyBorder="1" applyAlignment="1" applyProtection="1">
      <alignment horizontal="right" vertical="center" wrapText="1"/>
      <protection locked="0"/>
    </xf>
    <xf numFmtId="0" fontId="3" fillId="0" borderId="1" xfId="2" applyFont="1" applyBorder="1" applyAlignment="1">
      <alignment horizontal="center" vertical="center" wrapText="1"/>
    </xf>
    <xf numFmtId="0" fontId="3" fillId="0" borderId="1" xfId="2" applyFont="1" applyBorder="1" applyAlignment="1">
      <alignment horizontal="left" vertical="center" wrapText="1"/>
    </xf>
    <xf numFmtId="0" fontId="3" fillId="2" borderId="1" xfId="2" applyFont="1" applyFill="1" applyBorder="1" applyAlignment="1">
      <alignment horizontal="left" vertical="center" wrapText="1"/>
    </xf>
    <xf numFmtId="0" fontId="3" fillId="2" borderId="1" xfId="2" applyFont="1" applyFill="1" applyBorder="1" applyAlignment="1">
      <alignment vertical="center" wrapText="1"/>
    </xf>
    <xf numFmtId="0" fontId="3" fillId="0" borderId="1" xfId="2" applyFont="1" applyBorder="1" applyAlignment="1">
      <alignment vertical="center" wrapText="1"/>
    </xf>
    <xf numFmtId="3" fontId="3" fillId="6" borderId="1" xfId="2" applyNumberFormat="1" applyFont="1" applyFill="1" applyBorder="1" applyAlignment="1">
      <alignment horizontal="right" vertical="center" wrapText="1"/>
    </xf>
    <xf numFmtId="164" fontId="3" fillId="6" borderId="1" xfId="2" applyNumberFormat="1" applyFont="1" applyFill="1" applyBorder="1" applyAlignment="1">
      <alignment horizontal="right" vertical="center" wrapText="1"/>
    </xf>
    <xf numFmtId="0" fontId="5" fillId="0" borderId="0" xfId="0" applyFont="1" applyAlignment="1">
      <alignment horizontal="center" vertical="center" wrapText="1"/>
    </xf>
    <xf numFmtId="0" fontId="5" fillId="0" borderId="0" xfId="0" applyFont="1"/>
    <xf numFmtId="0" fontId="5" fillId="0" borderId="1" xfId="0" applyFont="1" applyBorder="1" applyAlignment="1">
      <alignment horizontal="center" vertical="center" wrapText="1"/>
    </xf>
    <xf numFmtId="0" fontId="5" fillId="0" borderId="1" xfId="0" applyFont="1" applyBorder="1" applyAlignment="1">
      <alignment horizontal="left" vertical="center" wrapText="1"/>
    </xf>
    <xf numFmtId="0" fontId="5" fillId="0" borderId="0" xfId="0" applyFont="1" applyAlignment="1">
      <alignment horizontal="left" vertical="center" wrapText="1"/>
    </xf>
    <xf numFmtId="0" fontId="6" fillId="0" borderId="1" xfId="0" applyFont="1" applyBorder="1" applyAlignment="1">
      <alignment horizontal="center" vertical="center" wrapText="1"/>
    </xf>
    <xf numFmtId="0" fontId="6" fillId="0" borderId="0" xfId="0" applyFont="1"/>
    <xf numFmtId="0" fontId="6" fillId="0" borderId="1" xfId="0" applyFont="1" applyBorder="1" applyAlignment="1">
      <alignment horizontal="center" vertical="center"/>
    </xf>
    <xf numFmtId="0" fontId="3" fillId="0" borderId="0" xfId="1" applyFont="1" applyAlignment="1" applyProtection="1">
      <alignment vertical="center"/>
      <protection locked="0"/>
    </xf>
    <xf numFmtId="0" fontId="8" fillId="0" borderId="0" xfId="0" applyFont="1" applyProtection="1">
      <protection locked="0"/>
    </xf>
    <xf numFmtId="164" fontId="8" fillId="0" borderId="0" xfId="0" applyNumberFormat="1" applyFont="1" applyAlignment="1" applyProtection="1">
      <alignment horizontal="right"/>
      <protection locked="0"/>
    </xf>
    <xf numFmtId="0" fontId="8" fillId="0" borderId="0" xfId="0" applyFont="1" applyAlignment="1" applyProtection="1">
      <alignment horizontal="center"/>
      <protection locked="0"/>
    </xf>
    <xf numFmtId="0" fontId="9" fillId="4" borderId="1" xfId="2" applyFont="1" applyFill="1" applyBorder="1" applyAlignment="1">
      <alignment horizontal="center" vertical="center" wrapText="1"/>
    </xf>
    <xf numFmtId="0" fontId="9" fillId="4" borderId="2" xfId="2" applyFont="1" applyFill="1" applyBorder="1" applyAlignment="1">
      <alignment horizontal="center" vertical="center" wrapText="1"/>
    </xf>
    <xf numFmtId="164" fontId="9" fillId="4" borderId="2" xfId="2" applyNumberFormat="1" applyFont="1" applyFill="1" applyBorder="1" applyAlignment="1">
      <alignment horizontal="center" vertical="center" wrapText="1"/>
    </xf>
    <xf numFmtId="0" fontId="10" fillId="5" borderId="1" xfId="0" applyFont="1" applyFill="1" applyBorder="1" applyAlignment="1">
      <alignment horizontal="center" vertical="center" wrapText="1"/>
    </xf>
    <xf numFmtId="164" fontId="10" fillId="5" borderId="1" xfId="0" applyNumberFormat="1" applyFont="1" applyFill="1" applyBorder="1" applyAlignment="1">
      <alignment horizontal="center" vertical="center" wrapText="1"/>
    </xf>
    <xf numFmtId="164" fontId="10" fillId="7" borderId="1" xfId="0" applyNumberFormat="1" applyFont="1" applyFill="1" applyBorder="1" applyAlignment="1">
      <alignment horizontal="center" vertical="center" wrapText="1"/>
    </xf>
    <xf numFmtId="0" fontId="10" fillId="0" borderId="0" xfId="0" applyFont="1" applyAlignment="1" applyProtection="1">
      <alignment horizontal="center" vertical="center" wrapText="1"/>
      <protection locked="0"/>
    </xf>
    <xf numFmtId="4" fontId="11" fillId="5" borderId="1" xfId="0" applyNumberFormat="1" applyFont="1" applyFill="1" applyBorder="1" applyAlignment="1" applyProtection="1">
      <alignment horizontal="right"/>
      <protection locked="0"/>
    </xf>
    <xf numFmtId="164" fontId="11" fillId="5" borderId="1" xfId="0" applyNumberFormat="1" applyFont="1" applyFill="1" applyBorder="1" applyAlignment="1" applyProtection="1">
      <alignment horizontal="right"/>
      <protection locked="0"/>
    </xf>
    <xf numFmtId="164" fontId="11" fillId="8" borderId="1" xfId="0" applyNumberFormat="1" applyFont="1" applyFill="1" applyBorder="1" applyAlignment="1">
      <alignment horizontal="right"/>
    </xf>
    <xf numFmtId="0" fontId="3" fillId="0" borderId="1" xfId="1" applyFont="1" applyBorder="1" applyAlignment="1">
      <alignment horizontal="center" vertical="center" wrapText="1"/>
    </xf>
    <xf numFmtId="0" fontId="13" fillId="10" borderId="0" xfId="0" applyFont="1" applyFill="1"/>
    <xf numFmtId="0" fontId="12" fillId="11" borderId="1" xfId="0" applyFont="1" applyFill="1" applyBorder="1" applyAlignment="1">
      <alignment horizontal="center" vertical="center" wrapText="1"/>
    </xf>
    <xf numFmtId="0" fontId="12" fillId="10" borderId="0" xfId="0" applyFont="1" applyFill="1" applyAlignment="1">
      <alignment horizontal="center" vertical="center" wrapText="1"/>
    </xf>
    <xf numFmtId="0" fontId="13" fillId="10" borderId="1" xfId="0" applyFont="1" applyFill="1" applyBorder="1"/>
    <xf numFmtId="49" fontId="13" fillId="10" borderId="1" xfId="0" applyNumberFormat="1" applyFont="1" applyFill="1" applyBorder="1" applyAlignment="1">
      <alignment horizontal="left" vertical="center"/>
    </xf>
    <xf numFmtId="1" fontId="13" fillId="10" borderId="1" xfId="0" applyNumberFormat="1" applyFont="1" applyFill="1" applyBorder="1" applyAlignment="1">
      <alignment horizontal="center" vertical="center"/>
    </xf>
    <xf numFmtId="49" fontId="13" fillId="10" borderId="1" xfId="0" applyNumberFormat="1" applyFont="1" applyFill="1" applyBorder="1" applyAlignment="1">
      <alignment horizontal="center" vertical="center"/>
    </xf>
    <xf numFmtId="1" fontId="13" fillId="10" borderId="1" xfId="0" applyNumberFormat="1" applyFont="1" applyFill="1" applyBorder="1" applyAlignment="1">
      <alignment horizontal="right" vertical="center"/>
    </xf>
    <xf numFmtId="164" fontId="13" fillId="10" borderId="1" xfId="0" applyNumberFormat="1" applyFont="1" applyFill="1" applyBorder="1" applyAlignment="1">
      <alignment horizontal="right" vertical="center"/>
    </xf>
    <xf numFmtId="0" fontId="13" fillId="10" borderId="0" xfId="0" applyFont="1" applyFill="1" applyAlignment="1">
      <alignment horizontal="center"/>
    </xf>
    <xf numFmtId="0" fontId="14" fillId="0" borderId="1" xfId="0" applyFont="1" applyBorder="1" applyAlignment="1">
      <alignment horizontal="left" vertical="center" wrapText="1"/>
    </xf>
    <xf numFmtId="3" fontId="15" fillId="9" borderId="1" xfId="2" applyNumberFormat="1" applyFont="1" applyFill="1" applyBorder="1" applyAlignment="1" applyProtection="1">
      <alignment horizontal="right" vertical="center" wrapText="1"/>
      <protection locked="0"/>
    </xf>
    <xf numFmtId="164" fontId="15" fillId="9" borderId="1" xfId="2" applyNumberFormat="1" applyFont="1" applyFill="1" applyBorder="1" applyAlignment="1" applyProtection="1">
      <alignment horizontal="right" vertical="center" wrapText="1"/>
      <protection locked="0"/>
    </xf>
    <xf numFmtId="4" fontId="17" fillId="0" borderId="1" xfId="0" applyNumberFormat="1" applyFont="1" applyBorder="1"/>
    <xf numFmtId="4" fontId="13" fillId="10" borderId="1" xfId="0" applyNumberFormat="1" applyFont="1" applyFill="1" applyBorder="1"/>
    <xf numFmtId="4" fontId="11" fillId="12" borderId="1" xfId="0" applyNumberFormat="1" applyFont="1" applyFill="1" applyBorder="1" applyAlignment="1" applyProtection="1">
      <alignment horizontal="right"/>
      <protection locked="0"/>
    </xf>
    <xf numFmtId="164" fontId="11" fillId="12" borderId="1" xfId="0" applyNumberFormat="1" applyFont="1" applyFill="1" applyBorder="1" applyAlignment="1" applyProtection="1">
      <alignment horizontal="right"/>
      <protection locked="0"/>
    </xf>
    <xf numFmtId="164" fontId="11" fillId="13" borderId="1" xfId="0" applyNumberFormat="1" applyFont="1" applyFill="1" applyBorder="1" applyAlignment="1">
      <alignment horizontal="right"/>
    </xf>
    <xf numFmtId="0" fontId="16" fillId="0" borderId="1" xfId="0" applyFont="1" applyBorder="1" applyAlignment="1">
      <alignment horizontal="center"/>
    </xf>
    <xf numFmtId="0" fontId="18" fillId="0" borderId="1" xfId="0" applyFont="1" applyBorder="1" applyAlignment="1">
      <alignment horizontal="center"/>
    </xf>
    <xf numFmtId="49" fontId="13" fillId="10" borderId="1" xfId="0" applyNumberFormat="1" applyFont="1" applyFill="1" applyBorder="1" applyAlignment="1">
      <alignment horizontal="center" vertical="center" wrapText="1"/>
    </xf>
    <xf numFmtId="44" fontId="13" fillId="10" borderId="1" xfId="5" applyFont="1" applyFill="1" applyBorder="1" applyAlignment="1">
      <alignment horizontal="center" vertical="center"/>
    </xf>
    <xf numFmtId="0" fontId="11" fillId="4" borderId="1" xfId="0" applyFont="1" applyFill="1" applyBorder="1" applyAlignment="1" applyProtection="1">
      <alignment horizontal="right"/>
      <protection locked="0"/>
    </xf>
    <xf numFmtId="3" fontId="11" fillId="4" borderId="0" xfId="0" applyNumberFormat="1" applyFont="1" applyFill="1" applyAlignment="1" applyProtection="1">
      <alignment horizontal="right"/>
      <protection locked="0"/>
    </xf>
    <xf numFmtId="0" fontId="10" fillId="7" borderId="2" xfId="0" applyFont="1" applyFill="1" applyBorder="1" applyAlignment="1">
      <alignment horizontal="center" vertical="center" wrapText="1"/>
    </xf>
    <xf numFmtId="0" fontId="10" fillId="7" borderId="3" xfId="0" applyFont="1" applyFill="1" applyBorder="1" applyAlignment="1">
      <alignment horizontal="center" vertical="center" wrapText="1"/>
    </xf>
    <xf numFmtId="0" fontId="10" fillId="4" borderId="4" xfId="0" applyFont="1" applyFill="1" applyBorder="1" applyAlignment="1">
      <alignment horizontal="center" vertical="center"/>
    </xf>
    <xf numFmtId="0" fontId="10" fillId="4" borderId="5" xfId="0" applyFont="1" applyFill="1" applyBorder="1" applyAlignment="1">
      <alignment horizontal="center" vertical="center"/>
    </xf>
    <xf numFmtId="0" fontId="9" fillId="4" borderId="1" xfId="2" applyFont="1" applyFill="1" applyBorder="1" applyAlignment="1">
      <alignment horizontal="center" vertical="center" wrapText="1"/>
    </xf>
    <xf numFmtId="164" fontId="9" fillId="4" borderId="1" xfId="2" applyNumberFormat="1" applyFont="1" applyFill="1" applyBorder="1" applyAlignment="1">
      <alignment horizontal="center" vertical="center" wrapText="1"/>
    </xf>
    <xf numFmtId="0" fontId="9" fillId="0" borderId="1" xfId="2" applyFont="1" applyBorder="1" applyAlignment="1">
      <alignment horizontal="center" vertical="center" wrapText="1"/>
    </xf>
    <xf numFmtId="164" fontId="9" fillId="3" borderId="1" xfId="2" applyNumberFormat="1" applyFont="1" applyFill="1" applyBorder="1" applyAlignment="1">
      <alignment horizontal="center" vertical="center" wrapText="1"/>
    </xf>
    <xf numFmtId="0" fontId="9" fillId="4" borderId="4" xfId="2" applyFont="1" applyFill="1" applyBorder="1" applyAlignment="1">
      <alignment horizontal="center" vertical="center" wrapText="1"/>
    </xf>
    <xf numFmtId="0" fontId="9" fillId="4" borderId="5" xfId="2" applyFont="1" applyFill="1" applyBorder="1" applyAlignment="1">
      <alignment horizontal="center" vertical="center" wrapText="1"/>
    </xf>
    <xf numFmtId="0" fontId="10" fillId="5" borderId="6" xfId="0" applyFont="1" applyFill="1" applyBorder="1" applyAlignment="1">
      <alignment horizontal="center" vertical="center" wrapText="1"/>
    </xf>
    <xf numFmtId="0" fontId="10" fillId="5" borderId="7" xfId="0" applyFont="1" applyFill="1" applyBorder="1" applyAlignment="1">
      <alignment horizontal="center" vertical="center" wrapText="1"/>
    </xf>
    <xf numFmtId="0" fontId="10" fillId="5" borderId="8" xfId="0" applyFont="1" applyFill="1" applyBorder="1" applyAlignment="1">
      <alignment horizontal="center" vertical="center" wrapText="1"/>
    </xf>
    <xf numFmtId="0" fontId="10" fillId="5" borderId="9" xfId="0" applyFont="1" applyFill="1" applyBorder="1" applyAlignment="1">
      <alignment horizontal="center" vertical="center" wrapText="1"/>
    </xf>
    <xf numFmtId="0" fontId="12" fillId="11" borderId="1" xfId="0" applyFont="1" applyFill="1" applyBorder="1" applyAlignment="1">
      <alignment horizontal="center" vertical="center" wrapText="1"/>
    </xf>
    <xf numFmtId="0" fontId="6" fillId="0" borderId="1" xfId="0" applyFont="1" applyBorder="1" applyAlignment="1">
      <alignment horizontal="center" vertical="center" wrapText="1"/>
    </xf>
    <xf numFmtId="0" fontId="7" fillId="0" borderId="4" xfId="0" applyFont="1" applyBorder="1" applyAlignment="1">
      <alignment horizontal="left" vertical="center" wrapText="1"/>
    </xf>
    <xf numFmtId="0" fontId="7" fillId="0" borderId="10" xfId="0" applyFont="1" applyBorder="1" applyAlignment="1">
      <alignment horizontal="left" vertical="center" wrapText="1"/>
    </xf>
  </cellXfs>
  <cellStyles count="6">
    <cellStyle name="Normale" xfId="0" builtinId="0"/>
    <cellStyle name="Normale 2" xfId="3"/>
    <cellStyle name="Normale 2 2" xfId="2"/>
    <cellStyle name="Normale 3" xfId="1"/>
    <cellStyle name="Percentuale 2" xfId="4"/>
    <cellStyle name="Valuta" xfId="5" builtin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2.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F:\Homefolders$\Homefolders$\Users\Emanuele%20Universita\Dropbox\condivisa%20EMA2\DB%20monitoraggio%20pdz%2014-16\PDZ\DB%20pro%20fin%20PdZ%202014-201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Homefolders$\Homefolders$\Users\annamariacandela\Desktop\Dropbox\A%20-%20atti%20e%20normativa%20programmazione%20socio%20sanitaria\Bozza%20Rendicontazione%20PSdZ%20%202016\Scheda%20prg%20finanziaria%20III%20PdZ%20def.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iparti"/>
      <sheetName val="tendine"/>
      <sheetName val="REGIONE"/>
      <sheetName val="CORATO"/>
      <sheetName val="MOLFETTA"/>
      <sheetName val="ALTAMURA"/>
      <sheetName val="GRUMO"/>
      <sheetName val="BARI"/>
      <sheetName val="MODUGNO"/>
      <sheetName val="BITONTO"/>
      <sheetName val="TRIGGIANO"/>
      <sheetName val="MOLA"/>
      <sheetName val="CONVERSANO"/>
      <sheetName val="GIOIA"/>
      <sheetName val="PUTIGNANO"/>
      <sheetName val="PROV BA"/>
      <sheetName val="BRINDISI"/>
      <sheetName val="MESAGNE"/>
      <sheetName val="FRANCAVILLA"/>
      <sheetName val="FASANO"/>
      <sheetName val="PROV BR"/>
      <sheetName val="ANDRIA"/>
      <sheetName val="TRANI"/>
      <sheetName val="BARLETTA"/>
      <sheetName val="CANOSA"/>
      <sheetName val="S.FERDINANDO"/>
      <sheetName val="PROV BT"/>
      <sheetName val="S.SEVERO"/>
      <sheetName val="VICO"/>
      <sheetName val="S.MARCO"/>
      <sheetName val="CERIGNOLA"/>
      <sheetName val="LUCERA"/>
      <sheetName val="TROIA"/>
      <sheetName val="FOGGIA"/>
      <sheetName val="MANFREDONIA"/>
      <sheetName val="PROV FG"/>
      <sheetName val="LECCE"/>
      <sheetName val="CAMPI"/>
      <sheetName val="NARDO"/>
      <sheetName val="MARTANO"/>
      <sheetName val="GALATINA"/>
      <sheetName val="GALLIPOLI"/>
      <sheetName val="MAGLIE"/>
      <sheetName val="POGGIARDO"/>
      <sheetName val="CASARANO"/>
      <sheetName val="GAGLIANO"/>
      <sheetName val="PROV LE"/>
      <sheetName val="GINOSA"/>
      <sheetName val="GROTTAGLIE"/>
      <sheetName val="MANDURIA"/>
      <sheetName val="TARANTO"/>
      <sheetName val="MARTINA"/>
      <sheetName val="MASSAFRA"/>
      <sheetName val="PROV TA"/>
    </sheetNames>
    <sheetDataSet>
      <sheetData sheetId="0"/>
      <sheetData sheetId="1">
        <row r="1">
          <cell r="M1" t="str">
            <v>scegli</v>
          </cell>
        </row>
        <row r="2">
          <cell r="M2">
            <v>3</v>
          </cell>
        </row>
        <row r="3">
          <cell r="M3">
            <v>47</v>
          </cell>
        </row>
        <row r="4">
          <cell r="M4">
            <v>48</v>
          </cell>
        </row>
        <row r="5">
          <cell r="M5">
            <v>49</v>
          </cell>
        </row>
        <row r="6">
          <cell r="M6">
            <v>50</v>
          </cell>
        </row>
        <row r="7">
          <cell r="M7">
            <v>51</v>
          </cell>
        </row>
        <row r="8">
          <cell r="M8">
            <v>52</v>
          </cell>
        </row>
        <row r="9">
          <cell r="M9">
            <v>53</v>
          </cell>
        </row>
        <row r="10">
          <cell r="M10">
            <v>55</v>
          </cell>
        </row>
        <row r="11">
          <cell r="M11">
            <v>56</v>
          </cell>
        </row>
        <row r="12">
          <cell r="M12">
            <v>57</v>
          </cell>
        </row>
        <row r="13">
          <cell r="M13">
            <v>58</v>
          </cell>
        </row>
        <row r="14">
          <cell r="M14">
            <v>59</v>
          </cell>
        </row>
        <row r="15">
          <cell r="M15">
            <v>60</v>
          </cell>
        </row>
        <row r="16">
          <cell r="M16" t="str">
            <v>60-bis</v>
          </cell>
        </row>
        <row r="17">
          <cell r="M17" t="str">
            <v>60-ter</v>
          </cell>
        </row>
        <row r="18">
          <cell r="M18">
            <v>62</v>
          </cell>
        </row>
        <row r="19">
          <cell r="M19">
            <v>63</v>
          </cell>
        </row>
        <row r="20">
          <cell r="M20">
            <v>64</v>
          </cell>
        </row>
        <row r="21">
          <cell r="M21">
            <v>65</v>
          </cell>
        </row>
        <row r="22">
          <cell r="M22">
            <v>66</v>
          </cell>
        </row>
        <row r="23">
          <cell r="M23">
            <v>67</v>
          </cell>
        </row>
        <row r="24">
          <cell r="M24">
            <v>68</v>
          </cell>
        </row>
        <row r="25">
          <cell r="M25">
            <v>70</v>
          </cell>
        </row>
        <row r="26">
          <cell r="M26">
            <v>71</v>
          </cell>
        </row>
        <row r="27">
          <cell r="M27">
            <v>72</v>
          </cell>
        </row>
        <row r="28">
          <cell r="M28">
            <v>74</v>
          </cell>
        </row>
        <row r="29">
          <cell r="M29">
            <v>75</v>
          </cell>
        </row>
        <row r="30">
          <cell r="M30">
            <v>76</v>
          </cell>
        </row>
        <row r="31">
          <cell r="M31">
            <v>77</v>
          </cell>
        </row>
        <row r="32">
          <cell r="M32">
            <v>78</v>
          </cell>
        </row>
        <row r="33">
          <cell r="M33">
            <v>79</v>
          </cell>
        </row>
        <row r="34">
          <cell r="M34">
            <v>80</v>
          </cell>
        </row>
        <row r="35">
          <cell r="M35">
            <v>81</v>
          </cell>
        </row>
        <row r="36">
          <cell r="M36" t="str">
            <v>81-bis</v>
          </cell>
        </row>
        <row r="37">
          <cell r="M37" t="str">
            <v>81-ter</v>
          </cell>
        </row>
        <row r="38">
          <cell r="M38">
            <v>83</v>
          </cell>
        </row>
        <row r="39">
          <cell r="M39">
            <v>84</v>
          </cell>
        </row>
        <row r="40">
          <cell r="M40">
            <v>85</v>
          </cell>
        </row>
        <row r="41">
          <cell r="M41">
            <v>86</v>
          </cell>
        </row>
        <row r="42">
          <cell r="M42">
            <v>87</v>
          </cell>
        </row>
        <row r="43">
          <cell r="M43">
            <v>88</v>
          </cell>
        </row>
        <row r="44">
          <cell r="M44">
            <v>89</v>
          </cell>
        </row>
        <row r="45">
          <cell r="M45">
            <v>90</v>
          </cell>
        </row>
        <row r="46">
          <cell r="M46">
            <v>91</v>
          </cell>
        </row>
        <row r="47">
          <cell r="M47">
            <v>92</v>
          </cell>
        </row>
        <row r="48">
          <cell r="M48">
            <v>93</v>
          </cell>
        </row>
        <row r="49">
          <cell r="M49">
            <v>94</v>
          </cell>
        </row>
        <row r="50">
          <cell r="M50">
            <v>95</v>
          </cell>
        </row>
        <row r="51">
          <cell r="M51">
            <v>96</v>
          </cell>
        </row>
        <row r="52">
          <cell r="M52">
            <v>97</v>
          </cell>
        </row>
        <row r="53">
          <cell r="M53">
            <v>98</v>
          </cell>
        </row>
        <row r="54">
          <cell r="M54">
            <v>99</v>
          </cell>
        </row>
        <row r="55">
          <cell r="M55">
            <v>100</v>
          </cell>
        </row>
        <row r="56">
          <cell r="M56">
            <v>101</v>
          </cell>
        </row>
        <row r="57">
          <cell r="M57">
            <v>102</v>
          </cell>
        </row>
        <row r="58">
          <cell r="M58">
            <v>103</v>
          </cell>
        </row>
        <row r="59">
          <cell r="M59">
            <v>104</v>
          </cell>
        </row>
        <row r="60">
          <cell r="M60">
            <v>105</v>
          </cell>
        </row>
        <row r="61">
          <cell r="M61">
            <v>106</v>
          </cell>
        </row>
        <row r="62">
          <cell r="M62">
            <v>107</v>
          </cell>
        </row>
        <row r="63">
          <cell r="M63">
            <v>108</v>
          </cell>
        </row>
        <row r="64">
          <cell r="M64" t="str">
            <v>altro</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iparti"/>
      <sheetName val="tendine"/>
      <sheetName val="MONITOR. PDZ 10-13 E RESIDUI"/>
      <sheetName val="BUDGET DISPONIBILE PDZ 3° CICLO"/>
      <sheetName val="PROG FINANZIARIA DI DETTAGLIO"/>
    </sheetNames>
    <sheetDataSet>
      <sheetData sheetId="0"/>
      <sheetData sheetId="1">
        <row r="1">
          <cell r="O1" t="str">
            <v>-</v>
          </cell>
        </row>
        <row r="2">
          <cell r="O2" t="str">
            <v>SI</v>
          </cell>
        </row>
        <row r="3">
          <cell r="O3" t="str">
            <v>NO</v>
          </cell>
        </row>
      </sheetData>
      <sheetData sheetId="2"/>
      <sheetData sheetId="3"/>
      <sheetData sheetId="4"/>
    </sheetDataSet>
  </externalBook>
</externalLink>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tabSelected="1" topLeftCell="A16" zoomScaleNormal="100" zoomScaleSheetLayoutView="120" workbookViewId="0">
      <selection activeCell="C38" sqref="C38"/>
    </sheetView>
  </sheetViews>
  <sheetFormatPr defaultRowHeight="15" x14ac:dyDescent="0.25"/>
  <cols>
    <col min="1" max="1" width="6" style="23" customWidth="1"/>
    <col min="2" max="2" width="57" style="23" customWidth="1"/>
    <col min="3" max="3" width="15.7109375" style="24" customWidth="1"/>
    <col min="4" max="5" width="12.7109375" style="24" customWidth="1"/>
    <col min="6" max="6" width="14.7109375" style="24" customWidth="1"/>
    <col min="7" max="9" width="12.7109375" style="24" customWidth="1"/>
    <col min="10" max="12" width="10.5703125" style="24" customWidth="1"/>
    <col min="13" max="13" width="12.7109375" style="23" customWidth="1"/>
    <col min="14" max="15" width="12.7109375" style="24" customWidth="1"/>
    <col min="16" max="16" width="9.140625" style="23"/>
    <col min="17" max="17" width="11.140625" style="23" customWidth="1"/>
    <col min="18" max="18" width="9.140625" style="23"/>
    <col min="19" max="19" width="11" style="23" customWidth="1"/>
    <col min="20" max="20" width="15.85546875" style="23" customWidth="1"/>
    <col min="21" max="16384" width="9.140625" style="23"/>
  </cols>
  <sheetData>
    <row r="1" spans="1:15" x14ac:dyDescent="0.25">
      <c r="A1" s="22"/>
    </row>
    <row r="2" spans="1:15" s="25" customFormat="1" ht="21.75" customHeight="1" x14ac:dyDescent="0.25">
      <c r="A2" s="67" t="s">
        <v>0</v>
      </c>
      <c r="B2" s="67"/>
      <c r="C2" s="68" t="s">
        <v>116</v>
      </c>
      <c r="D2" s="63" t="s">
        <v>64</v>
      </c>
      <c r="E2" s="64"/>
      <c r="F2" s="64"/>
      <c r="G2" s="64"/>
      <c r="H2" s="64"/>
      <c r="I2" s="64"/>
      <c r="J2" s="64"/>
      <c r="K2" s="64"/>
      <c r="L2" s="64"/>
      <c r="M2" s="71" t="s">
        <v>65</v>
      </c>
      <c r="N2" s="72"/>
      <c r="O2" s="61" t="s">
        <v>72</v>
      </c>
    </row>
    <row r="3" spans="1:15" s="25" customFormat="1" ht="24" customHeight="1" x14ac:dyDescent="0.25">
      <c r="A3" s="67"/>
      <c r="B3" s="67"/>
      <c r="C3" s="68"/>
      <c r="D3" s="65" t="s">
        <v>70</v>
      </c>
      <c r="E3" s="65" t="s">
        <v>71</v>
      </c>
      <c r="F3" s="66" t="s">
        <v>114</v>
      </c>
      <c r="G3" s="69" t="s">
        <v>73</v>
      </c>
      <c r="H3" s="70"/>
      <c r="I3" s="70"/>
      <c r="J3" s="65" t="s">
        <v>74</v>
      </c>
      <c r="K3" s="65"/>
      <c r="L3" s="65"/>
      <c r="M3" s="73"/>
      <c r="N3" s="74"/>
      <c r="O3" s="62"/>
    </row>
    <row r="4" spans="1:15" s="32" customFormat="1" ht="50.1" customHeight="1" x14ac:dyDescent="0.25">
      <c r="A4" s="67"/>
      <c r="B4" s="67"/>
      <c r="C4" s="68"/>
      <c r="D4" s="65"/>
      <c r="E4" s="65"/>
      <c r="F4" s="66"/>
      <c r="G4" s="26" t="s">
        <v>70</v>
      </c>
      <c r="H4" s="27" t="s">
        <v>71</v>
      </c>
      <c r="I4" s="28" t="s">
        <v>114</v>
      </c>
      <c r="J4" s="26" t="s">
        <v>70</v>
      </c>
      <c r="K4" s="27" t="s">
        <v>71</v>
      </c>
      <c r="L4" s="28" t="s">
        <v>114</v>
      </c>
      <c r="M4" s="29" t="s">
        <v>66</v>
      </c>
      <c r="N4" s="30" t="s">
        <v>107</v>
      </c>
      <c r="O4" s="31" t="s">
        <v>107</v>
      </c>
    </row>
    <row r="5" spans="1:15" ht="15" customHeight="1" x14ac:dyDescent="0.25">
      <c r="A5" s="7" t="s">
        <v>1</v>
      </c>
      <c r="B5" s="8" t="s">
        <v>2</v>
      </c>
      <c r="C5" s="1">
        <f>197745.23+N5</f>
        <v>206716.43000000002</v>
      </c>
      <c r="D5" s="5">
        <v>3540</v>
      </c>
      <c r="E5" s="5">
        <v>1560</v>
      </c>
      <c r="F5" s="6">
        <f t="shared" ref="F5:F8" si="0">C5/D5</f>
        <v>58.394471751412439</v>
      </c>
      <c r="G5" s="12"/>
      <c r="H5" s="12"/>
      <c r="I5" s="13"/>
      <c r="J5" s="12"/>
      <c r="K5" s="12"/>
      <c r="L5" s="13"/>
      <c r="M5" s="33">
        <v>2</v>
      </c>
      <c r="N5" s="34">
        <v>8971.2000000000007</v>
      </c>
      <c r="O5" s="35">
        <f t="shared" ref="O5:O32" si="1">C5-F5-N5</f>
        <v>197686.8355282486</v>
      </c>
    </row>
    <row r="6" spans="1:15" ht="15" customHeight="1" x14ac:dyDescent="0.25">
      <c r="A6" s="7" t="s">
        <v>3</v>
      </c>
      <c r="B6" s="8" t="s">
        <v>4</v>
      </c>
      <c r="C6" s="1">
        <f>1821008.48+20242.27+N6</f>
        <v>1948905.15</v>
      </c>
      <c r="D6" s="5">
        <v>4500</v>
      </c>
      <c r="E6" s="5">
        <v>19800</v>
      </c>
      <c r="F6" s="6">
        <f t="shared" si="0"/>
        <v>433.09003333333334</v>
      </c>
      <c r="G6" s="12"/>
      <c r="H6" s="12"/>
      <c r="I6" s="13"/>
      <c r="J6" s="12"/>
      <c r="K6" s="12"/>
      <c r="L6" s="13"/>
      <c r="M6" s="33">
        <v>12</v>
      </c>
      <c r="N6" s="34">
        <v>107654.39999999999</v>
      </c>
      <c r="O6" s="35">
        <f t="shared" si="1"/>
        <v>1840817.6599666667</v>
      </c>
    </row>
    <row r="7" spans="1:15" ht="15" customHeight="1" x14ac:dyDescent="0.25">
      <c r="A7" s="7" t="s">
        <v>5</v>
      </c>
      <c r="B7" s="8" t="s">
        <v>6</v>
      </c>
      <c r="C7" s="1">
        <f>130000+94121.06+49856.09+310000+N7</f>
        <v>589359.87</v>
      </c>
      <c r="D7" s="5">
        <v>73</v>
      </c>
      <c r="E7" s="5">
        <v>3848</v>
      </c>
      <c r="F7" s="6">
        <f t="shared" si="0"/>
        <v>8073.4228767123286</v>
      </c>
      <c r="G7" s="12"/>
      <c r="H7" s="12"/>
      <c r="I7" s="13"/>
      <c r="J7" s="12"/>
      <c r="K7" s="12"/>
      <c r="L7" s="13"/>
      <c r="M7" s="33">
        <v>3</v>
      </c>
      <c r="N7" s="34">
        <v>5382.72</v>
      </c>
      <c r="O7" s="35">
        <f t="shared" si="1"/>
        <v>575903.72712328774</v>
      </c>
    </row>
    <row r="8" spans="1:15" ht="15" customHeight="1" x14ac:dyDescent="0.25">
      <c r="A8" s="7" t="s">
        <v>7</v>
      </c>
      <c r="B8" s="9" t="s">
        <v>8</v>
      </c>
      <c r="C8" s="1">
        <f>30000+N8</f>
        <v>334716.96000000002</v>
      </c>
      <c r="D8" s="5">
        <f>SUM(2757+4396+1615)</f>
        <v>8768</v>
      </c>
      <c r="E8" s="5">
        <v>16000</v>
      </c>
      <c r="F8" s="6">
        <f t="shared" si="0"/>
        <v>38.174835766423357</v>
      </c>
      <c r="G8" s="12"/>
      <c r="H8" s="12"/>
      <c r="I8" s="13"/>
      <c r="J8" s="12"/>
      <c r="K8" s="12"/>
      <c r="L8" s="13"/>
      <c r="M8" s="33">
        <v>21</v>
      </c>
      <c r="N8" s="34">
        <v>304716.96000000002</v>
      </c>
      <c r="O8" s="35">
        <f t="shared" si="1"/>
        <v>29961.825164233567</v>
      </c>
    </row>
    <row r="9" spans="1:15" ht="15" customHeight="1" x14ac:dyDescent="0.25">
      <c r="A9" s="7" t="s">
        <v>9</v>
      </c>
      <c r="B9" s="9" t="s">
        <v>10</v>
      </c>
      <c r="C9" s="1">
        <f>640000+N9</f>
        <v>645382.72</v>
      </c>
      <c r="D9" s="5">
        <v>67</v>
      </c>
      <c r="E9" s="5">
        <v>13800</v>
      </c>
      <c r="F9" s="6">
        <f t="shared" ref="F9:F38" si="2">C9/D9</f>
        <v>9632.5779104477606</v>
      </c>
      <c r="G9" s="12"/>
      <c r="H9" s="12"/>
      <c r="I9" s="13"/>
      <c r="J9" s="12"/>
      <c r="K9" s="12"/>
      <c r="L9" s="13"/>
      <c r="M9" s="33">
        <v>3</v>
      </c>
      <c r="N9" s="34">
        <v>5382.72</v>
      </c>
      <c r="O9" s="35">
        <f t="shared" si="1"/>
        <v>630367.42208955227</v>
      </c>
    </row>
    <row r="10" spans="1:15" ht="15" customHeight="1" x14ac:dyDescent="0.25">
      <c r="A10" s="7" t="s">
        <v>11</v>
      </c>
      <c r="B10" s="9" t="s">
        <v>12</v>
      </c>
      <c r="C10" s="1">
        <f>1038068.36+N10</f>
        <v>1043451.08</v>
      </c>
      <c r="D10" s="5">
        <v>172</v>
      </c>
      <c r="E10" s="5">
        <v>24128</v>
      </c>
      <c r="F10" s="6">
        <f t="shared" si="2"/>
        <v>6066.5760465116273</v>
      </c>
      <c r="G10" s="5">
        <v>172</v>
      </c>
      <c r="H10" s="5">
        <v>24128</v>
      </c>
      <c r="I10" s="6">
        <v>6035.28</v>
      </c>
      <c r="J10" s="12"/>
      <c r="K10" s="12"/>
      <c r="L10" s="13"/>
      <c r="M10" s="33">
        <v>3</v>
      </c>
      <c r="N10" s="34">
        <v>5382.72</v>
      </c>
      <c r="O10" s="35">
        <f t="shared" si="1"/>
        <v>1032001.7839534883</v>
      </c>
    </row>
    <row r="11" spans="1:15" ht="15" customHeight="1" x14ac:dyDescent="0.25">
      <c r="A11" s="7" t="s">
        <v>13</v>
      </c>
      <c r="B11" s="9" t="s">
        <v>14</v>
      </c>
      <c r="C11" s="1">
        <f>239607.35+59316.96+78662.45+N11</f>
        <v>386557.96</v>
      </c>
      <c r="D11" s="5">
        <v>411</v>
      </c>
      <c r="E11" s="5">
        <v>17198</v>
      </c>
      <c r="F11" s="6">
        <f t="shared" si="2"/>
        <v>940.53031630170324</v>
      </c>
      <c r="G11" s="12"/>
      <c r="H11" s="12"/>
      <c r="I11" s="13"/>
      <c r="J11" s="12"/>
      <c r="K11" s="12"/>
      <c r="L11" s="13"/>
      <c r="M11" s="33">
        <v>2</v>
      </c>
      <c r="N11" s="34">
        <v>8971.2000000000007</v>
      </c>
      <c r="O11" s="35">
        <f t="shared" si="1"/>
        <v>376646.22968369833</v>
      </c>
    </row>
    <row r="12" spans="1:15" ht="15" customHeight="1" x14ac:dyDescent="0.25">
      <c r="A12" s="7" t="s">
        <v>15</v>
      </c>
      <c r="B12" s="8" t="s">
        <v>16</v>
      </c>
      <c r="C12" s="1">
        <v>0</v>
      </c>
      <c r="D12" s="5">
        <v>0</v>
      </c>
      <c r="E12" s="5">
        <v>0</v>
      </c>
      <c r="F12" s="6">
        <v>0</v>
      </c>
      <c r="G12" s="12"/>
      <c r="H12" s="12"/>
      <c r="I12" s="13"/>
      <c r="J12" s="12"/>
      <c r="K12" s="12"/>
      <c r="L12" s="13"/>
      <c r="M12" s="52"/>
      <c r="N12" s="53"/>
      <c r="O12" s="54">
        <f t="shared" si="1"/>
        <v>0</v>
      </c>
    </row>
    <row r="13" spans="1:15" ht="15" customHeight="1" x14ac:dyDescent="0.25">
      <c r="A13" s="7" t="s">
        <v>17</v>
      </c>
      <c r="B13" s="10" t="s">
        <v>18</v>
      </c>
      <c r="C13" s="1">
        <f>67000+N13</f>
        <v>75971.199999999997</v>
      </c>
      <c r="D13" s="5">
        <v>0</v>
      </c>
      <c r="E13" s="5">
        <v>0</v>
      </c>
      <c r="F13" s="6">
        <v>0</v>
      </c>
      <c r="G13" s="12"/>
      <c r="H13" s="12"/>
      <c r="I13" s="13"/>
      <c r="J13" s="12"/>
      <c r="K13" s="12"/>
      <c r="L13" s="13"/>
      <c r="M13" s="33">
        <v>2</v>
      </c>
      <c r="N13" s="34">
        <v>8971.2000000000007</v>
      </c>
      <c r="O13" s="35">
        <f t="shared" si="1"/>
        <v>67000</v>
      </c>
    </row>
    <row r="14" spans="1:15" ht="15" customHeight="1" x14ac:dyDescent="0.25">
      <c r="A14" s="7" t="s">
        <v>19</v>
      </c>
      <c r="B14" s="8" t="s">
        <v>20</v>
      </c>
      <c r="C14" s="1">
        <f>109717.93+N14</f>
        <v>118689.12999999999</v>
      </c>
      <c r="D14" s="5">
        <v>166</v>
      </c>
      <c r="E14" s="5">
        <v>6684</v>
      </c>
      <c r="F14" s="6">
        <f t="shared" si="2"/>
        <v>714.9947590361445</v>
      </c>
      <c r="G14" s="12"/>
      <c r="H14" s="12"/>
      <c r="I14" s="13"/>
      <c r="J14" s="12"/>
      <c r="K14" s="12"/>
      <c r="L14" s="13"/>
      <c r="M14" s="33">
        <v>1</v>
      </c>
      <c r="N14" s="34">
        <v>8971.2000000000007</v>
      </c>
      <c r="O14" s="35">
        <f t="shared" si="1"/>
        <v>109002.93524096385</v>
      </c>
    </row>
    <row r="15" spans="1:15" ht="15" customHeight="1" x14ac:dyDescent="0.25">
      <c r="A15" s="7" t="s">
        <v>21</v>
      </c>
      <c r="B15" s="8" t="s">
        <v>22</v>
      </c>
      <c r="C15" s="1">
        <f>92248.91+N15</f>
        <v>101220.11</v>
      </c>
      <c r="D15" s="5">
        <v>0</v>
      </c>
      <c r="E15" s="5"/>
      <c r="F15" s="6">
        <v>0</v>
      </c>
      <c r="G15" s="12"/>
      <c r="H15" s="12"/>
      <c r="I15" s="13"/>
      <c r="J15" s="12"/>
      <c r="K15" s="12"/>
      <c r="L15" s="13"/>
      <c r="M15" s="33">
        <v>3</v>
      </c>
      <c r="N15" s="34">
        <v>8971.2000000000007</v>
      </c>
      <c r="O15" s="35">
        <f t="shared" si="1"/>
        <v>92248.91</v>
      </c>
    </row>
    <row r="16" spans="1:15" ht="15" customHeight="1" x14ac:dyDescent="0.25">
      <c r="A16" s="7" t="s">
        <v>23</v>
      </c>
      <c r="B16" s="9" t="s">
        <v>24</v>
      </c>
      <c r="C16" s="1">
        <f>291632.11+217436.84+70599.6+N16</f>
        <v>602106.54999999993</v>
      </c>
      <c r="D16" s="5">
        <f>74+18</f>
        <v>92</v>
      </c>
      <c r="E16" s="5">
        <f>18500+11232+16596</f>
        <v>46328</v>
      </c>
      <c r="F16" s="6">
        <f t="shared" si="2"/>
        <v>6544.6364130434777</v>
      </c>
      <c r="G16" s="5">
        <v>14</v>
      </c>
      <c r="H16" s="5">
        <v>2520</v>
      </c>
      <c r="I16" s="6">
        <f>H16*21.79</f>
        <v>54910.799999999996</v>
      </c>
      <c r="J16" s="3">
        <v>4</v>
      </c>
      <c r="K16" s="3">
        <v>720</v>
      </c>
      <c r="L16" s="2">
        <f>K16*21.79</f>
        <v>15688.8</v>
      </c>
      <c r="M16" s="33">
        <v>3</v>
      </c>
      <c r="N16" s="34">
        <v>22438</v>
      </c>
      <c r="O16" s="35">
        <f t="shared" si="1"/>
        <v>573123.91358695645</v>
      </c>
    </row>
    <row r="17" spans="1:15" ht="15" customHeight="1" x14ac:dyDescent="0.25">
      <c r="A17" s="7" t="s">
        <v>25</v>
      </c>
      <c r="B17" s="9" t="s">
        <v>26</v>
      </c>
      <c r="C17" s="1">
        <f>356451.81+77924.88+12688.07+86305.66+N17</f>
        <v>555808.42000000004</v>
      </c>
      <c r="D17" s="48">
        <f>12+28</f>
        <v>40</v>
      </c>
      <c r="E17" s="48">
        <f>SUM(563.5+596.5+645.5+610.5+654.4+470+502+519+597+636+200)+6887</f>
        <v>12881.4</v>
      </c>
      <c r="F17" s="49">
        <f t="shared" si="2"/>
        <v>13895.210500000001</v>
      </c>
      <c r="G17" s="5">
        <f>4+28</f>
        <v>32</v>
      </c>
      <c r="H17" s="5">
        <f>1152+6887</f>
        <v>8039</v>
      </c>
      <c r="I17" s="6">
        <f>86305.66-46674.18</f>
        <v>39631.480000000003</v>
      </c>
      <c r="J17" s="3">
        <v>8</v>
      </c>
      <c r="K17" s="3">
        <v>2142</v>
      </c>
      <c r="L17" s="2">
        <v>46674.18</v>
      </c>
      <c r="M17" s="33">
        <v>2</v>
      </c>
      <c r="N17" s="34">
        <v>22438</v>
      </c>
      <c r="O17" s="35">
        <f t="shared" si="1"/>
        <v>519475.2095</v>
      </c>
    </row>
    <row r="18" spans="1:15" ht="15" customHeight="1" x14ac:dyDescent="0.25">
      <c r="A18" s="7" t="s">
        <v>27</v>
      </c>
      <c r="B18" s="9" t="s">
        <v>28</v>
      </c>
      <c r="C18" s="1">
        <f>114309.66+N18</f>
        <v>118795.26000000001</v>
      </c>
      <c r="D18" s="5">
        <v>0</v>
      </c>
      <c r="E18" s="5">
        <v>0</v>
      </c>
      <c r="F18" s="6">
        <v>0</v>
      </c>
      <c r="G18" s="5"/>
      <c r="H18" s="5"/>
      <c r="I18" s="6"/>
      <c r="J18" s="3"/>
      <c r="K18" s="3"/>
      <c r="L18" s="2"/>
      <c r="M18" s="33">
        <v>1</v>
      </c>
      <c r="N18" s="34">
        <v>4485.6000000000004</v>
      </c>
      <c r="O18" s="35">
        <f t="shared" si="1"/>
        <v>114309.66</v>
      </c>
    </row>
    <row r="19" spans="1:15" ht="15" customHeight="1" x14ac:dyDescent="0.25">
      <c r="A19" s="7" t="s">
        <v>29</v>
      </c>
      <c r="B19" s="10" t="s">
        <v>30</v>
      </c>
      <c r="C19" s="1">
        <v>0</v>
      </c>
      <c r="D19" s="3">
        <v>0</v>
      </c>
      <c r="E19" s="3">
        <v>0</v>
      </c>
      <c r="F19" s="6">
        <v>0</v>
      </c>
      <c r="G19" s="3"/>
      <c r="H19" s="3"/>
      <c r="I19" s="2"/>
      <c r="J19" s="3"/>
      <c r="K19" s="3"/>
      <c r="L19" s="2"/>
      <c r="M19" s="52"/>
      <c r="N19" s="53"/>
      <c r="O19" s="54">
        <f t="shared" si="1"/>
        <v>0</v>
      </c>
    </row>
    <row r="20" spans="1:15" ht="15" customHeight="1" x14ac:dyDescent="0.25">
      <c r="A20" s="7" t="s">
        <v>31</v>
      </c>
      <c r="B20" s="10" t="s">
        <v>32</v>
      </c>
      <c r="C20" s="1">
        <f>499036.5+289006.74+N20</f>
        <v>858018.6</v>
      </c>
      <c r="D20" s="3">
        <f>SUM(243+16)</f>
        <v>259</v>
      </c>
      <c r="E20" s="3">
        <v>186480</v>
      </c>
      <c r="F20" s="6">
        <f t="shared" si="2"/>
        <v>3312.8131274131274</v>
      </c>
      <c r="G20" s="3"/>
      <c r="H20" s="3"/>
      <c r="I20" s="2"/>
      <c r="J20" s="3"/>
      <c r="K20" s="3"/>
      <c r="L20" s="2"/>
      <c r="M20" s="33">
        <v>2</v>
      </c>
      <c r="N20" s="34">
        <v>69975.360000000001</v>
      </c>
      <c r="O20" s="35">
        <f t="shared" si="1"/>
        <v>784730.42687258683</v>
      </c>
    </row>
    <row r="21" spans="1:15" ht="15" customHeight="1" x14ac:dyDescent="0.25">
      <c r="A21" s="7" t="s">
        <v>33</v>
      </c>
      <c r="B21" s="10" t="s">
        <v>34</v>
      </c>
      <c r="C21" s="1">
        <f>418487+N21</f>
        <v>462445.88</v>
      </c>
      <c r="D21" s="3">
        <f>9+55+16+8</f>
        <v>88</v>
      </c>
      <c r="E21" s="3">
        <f>88*50*6</f>
        <v>26400</v>
      </c>
      <c r="F21" s="6">
        <f t="shared" si="2"/>
        <v>5255.0668181818182</v>
      </c>
      <c r="G21" s="3">
        <f>9+55+16+8</f>
        <v>88</v>
      </c>
      <c r="H21" s="3">
        <f>88*50*6</f>
        <v>26400</v>
      </c>
      <c r="I21" s="2">
        <v>346800.9</v>
      </c>
      <c r="J21" s="3"/>
      <c r="K21" s="3"/>
      <c r="L21" s="2"/>
      <c r="M21" s="33">
        <v>3</v>
      </c>
      <c r="N21" s="34">
        <v>43958.879999999997</v>
      </c>
      <c r="O21" s="35">
        <f t="shared" si="1"/>
        <v>413231.93318181817</v>
      </c>
    </row>
    <row r="22" spans="1:15" ht="15" customHeight="1" x14ac:dyDescent="0.25">
      <c r="A22" s="36" t="s">
        <v>35</v>
      </c>
      <c r="B22" s="10" t="s">
        <v>36</v>
      </c>
      <c r="C22" s="1"/>
      <c r="D22" s="5">
        <v>0</v>
      </c>
      <c r="E22" s="5">
        <v>0</v>
      </c>
      <c r="F22" s="6">
        <v>0</v>
      </c>
      <c r="G22" s="5"/>
      <c r="H22" s="5"/>
      <c r="I22" s="6"/>
      <c r="J22" s="3"/>
      <c r="K22" s="3"/>
      <c r="L22" s="2"/>
      <c r="M22" s="52"/>
      <c r="N22" s="53"/>
      <c r="O22" s="54">
        <f t="shared" si="1"/>
        <v>0</v>
      </c>
    </row>
    <row r="23" spans="1:15" ht="15" customHeight="1" x14ac:dyDescent="0.25">
      <c r="A23" s="7" t="s">
        <v>37</v>
      </c>
      <c r="B23" s="10" t="s">
        <v>38</v>
      </c>
      <c r="C23" s="1">
        <f>1090000+164731.75+179463.5+N23</f>
        <v>1438680.85</v>
      </c>
      <c r="D23" s="5">
        <v>0</v>
      </c>
      <c r="E23" s="5"/>
      <c r="F23" s="6">
        <v>0</v>
      </c>
      <c r="G23" s="12"/>
      <c r="H23" s="12"/>
      <c r="I23" s="13"/>
      <c r="J23" s="12"/>
      <c r="K23" s="12"/>
      <c r="L23" s="13"/>
      <c r="M23" s="33">
        <v>1</v>
      </c>
      <c r="N23" s="34">
        <v>4485.6000000000004</v>
      </c>
      <c r="O23" s="35">
        <f t="shared" si="1"/>
        <v>1434195.25</v>
      </c>
    </row>
    <row r="24" spans="1:15" ht="15" customHeight="1" x14ac:dyDescent="0.25">
      <c r="A24" s="7" t="s">
        <v>39</v>
      </c>
      <c r="B24" s="10" t="s">
        <v>40</v>
      </c>
      <c r="C24" s="1"/>
      <c r="D24" s="3">
        <v>0</v>
      </c>
      <c r="E24" s="3"/>
      <c r="F24" s="6">
        <v>0</v>
      </c>
      <c r="G24" s="3"/>
      <c r="H24" s="3"/>
      <c r="I24" s="2"/>
      <c r="J24" s="3"/>
      <c r="K24" s="3"/>
      <c r="L24" s="2"/>
      <c r="M24" s="52"/>
      <c r="N24" s="53"/>
      <c r="O24" s="54">
        <f t="shared" si="1"/>
        <v>0</v>
      </c>
    </row>
    <row r="25" spans="1:15" ht="15" customHeight="1" x14ac:dyDescent="0.25">
      <c r="A25" s="36" t="s">
        <v>41</v>
      </c>
      <c r="B25" s="10" t="s">
        <v>42</v>
      </c>
      <c r="C25" s="1">
        <f>20000+N25</f>
        <v>28971.200000000001</v>
      </c>
      <c r="D25" s="5">
        <v>103</v>
      </c>
      <c r="E25" s="5">
        <v>6099</v>
      </c>
      <c r="F25" s="6">
        <f t="shared" si="2"/>
        <v>281.27378640776698</v>
      </c>
      <c r="G25" s="12"/>
      <c r="H25" s="12"/>
      <c r="I25" s="13"/>
      <c r="J25" s="12"/>
      <c r="K25" s="12"/>
      <c r="L25" s="13"/>
      <c r="M25" s="33">
        <v>2</v>
      </c>
      <c r="N25" s="34">
        <v>8971.2000000000007</v>
      </c>
      <c r="O25" s="35">
        <f t="shared" si="1"/>
        <v>19718.726213592232</v>
      </c>
    </row>
    <row r="26" spans="1:15" ht="15" customHeight="1" x14ac:dyDescent="0.25">
      <c r="A26" s="36" t="s">
        <v>43</v>
      </c>
      <c r="B26" s="10" t="s">
        <v>44</v>
      </c>
      <c r="C26" s="1"/>
      <c r="D26" s="3">
        <v>0</v>
      </c>
      <c r="E26" s="3"/>
      <c r="F26" s="6">
        <v>0</v>
      </c>
      <c r="G26" s="3"/>
      <c r="H26" s="3"/>
      <c r="I26" s="2"/>
      <c r="J26" s="3"/>
      <c r="K26" s="3"/>
      <c r="L26" s="2"/>
      <c r="M26" s="52"/>
      <c r="N26" s="53"/>
      <c r="O26" s="54">
        <f t="shared" si="1"/>
        <v>0</v>
      </c>
    </row>
    <row r="27" spans="1:15" ht="15" customHeight="1" x14ac:dyDescent="0.25">
      <c r="A27" s="36" t="s">
        <v>45</v>
      </c>
      <c r="B27" s="10" t="s">
        <v>46</v>
      </c>
      <c r="C27" s="1"/>
      <c r="D27" s="5">
        <v>0</v>
      </c>
      <c r="E27" s="5"/>
      <c r="F27" s="6">
        <v>0</v>
      </c>
      <c r="G27" s="12"/>
      <c r="H27" s="12"/>
      <c r="I27" s="13"/>
      <c r="J27" s="12"/>
      <c r="K27" s="12"/>
      <c r="L27" s="13"/>
      <c r="M27" s="52"/>
      <c r="N27" s="53"/>
      <c r="O27" s="54">
        <f t="shared" si="1"/>
        <v>0</v>
      </c>
    </row>
    <row r="28" spans="1:15" ht="15" customHeight="1" x14ac:dyDescent="0.25">
      <c r="A28" s="36" t="s">
        <v>47</v>
      </c>
      <c r="B28" s="10" t="s">
        <v>48</v>
      </c>
      <c r="C28" s="1">
        <f>1230000+209359+487715.07+254671.73+181400.54+N28</f>
        <v>2407105.2200000002</v>
      </c>
      <c r="D28" s="3">
        <f>39+23+18</f>
        <v>80</v>
      </c>
      <c r="E28" s="3">
        <f>25874+124080+83476</f>
        <v>233430</v>
      </c>
      <c r="F28" s="6">
        <f t="shared" si="2"/>
        <v>30088.815250000003</v>
      </c>
      <c r="G28" s="3">
        <v>9</v>
      </c>
      <c r="H28" s="3">
        <v>10123</v>
      </c>
      <c r="I28" s="2"/>
      <c r="J28" s="3"/>
      <c r="K28" s="3"/>
      <c r="L28" s="2"/>
      <c r="M28" s="33">
        <v>3</v>
      </c>
      <c r="N28" s="34">
        <v>43958.879999999997</v>
      </c>
      <c r="O28" s="35">
        <f t="shared" si="1"/>
        <v>2333057.5247500003</v>
      </c>
    </row>
    <row r="29" spans="1:15" ht="15" customHeight="1" x14ac:dyDescent="0.25">
      <c r="A29" s="36" t="s">
        <v>49</v>
      </c>
      <c r="B29" s="10" t="s">
        <v>50</v>
      </c>
      <c r="C29" s="1">
        <f>120000+N29</f>
        <v>128971.2</v>
      </c>
      <c r="D29" s="5">
        <v>32</v>
      </c>
      <c r="E29" s="5">
        <v>64608</v>
      </c>
      <c r="F29" s="6">
        <f t="shared" si="2"/>
        <v>4030.35</v>
      </c>
      <c r="G29" s="5"/>
      <c r="H29" s="5"/>
      <c r="I29" s="6"/>
      <c r="J29" s="3"/>
      <c r="K29" s="3"/>
      <c r="L29" s="2"/>
      <c r="M29" s="33">
        <v>2</v>
      </c>
      <c r="N29" s="34">
        <v>8971.2000000000007</v>
      </c>
      <c r="O29" s="35">
        <f t="shared" si="1"/>
        <v>115969.65</v>
      </c>
    </row>
    <row r="30" spans="1:15" ht="15" customHeight="1" x14ac:dyDescent="0.25">
      <c r="A30" s="36" t="s">
        <v>51</v>
      </c>
      <c r="B30" s="10" t="s">
        <v>120</v>
      </c>
      <c r="C30" s="1">
        <f>105601.38+N30</f>
        <v>114572.58</v>
      </c>
      <c r="D30" s="5">
        <v>260</v>
      </c>
      <c r="E30" s="5">
        <v>7756</v>
      </c>
      <c r="F30" s="6">
        <f t="shared" si="2"/>
        <v>440.66376923076922</v>
      </c>
      <c r="G30" s="12"/>
      <c r="H30" s="12"/>
      <c r="I30" s="13"/>
      <c r="J30" s="12"/>
      <c r="K30" s="12"/>
      <c r="L30" s="13"/>
      <c r="M30" s="33">
        <v>2</v>
      </c>
      <c r="N30" s="34">
        <v>8971.2000000000007</v>
      </c>
      <c r="O30" s="35">
        <f t="shared" si="1"/>
        <v>105160.71623076923</v>
      </c>
    </row>
    <row r="31" spans="1:15" ht="15" customHeight="1" x14ac:dyDescent="0.25">
      <c r="A31" s="36" t="s">
        <v>52</v>
      </c>
      <c r="B31" s="10" t="s">
        <v>53</v>
      </c>
      <c r="C31" s="1"/>
      <c r="D31" s="5"/>
      <c r="E31" s="5"/>
      <c r="F31" s="6">
        <v>0</v>
      </c>
      <c r="G31" s="12"/>
      <c r="H31" s="12"/>
      <c r="I31" s="13"/>
      <c r="J31" s="12"/>
      <c r="K31" s="12"/>
      <c r="L31" s="13"/>
      <c r="M31" s="52"/>
      <c r="N31" s="53"/>
      <c r="O31" s="54">
        <f t="shared" si="1"/>
        <v>0</v>
      </c>
    </row>
    <row r="32" spans="1:15" ht="15" customHeight="1" x14ac:dyDescent="0.25">
      <c r="A32" s="36" t="s">
        <v>54</v>
      </c>
      <c r="B32" s="10" t="s">
        <v>55</v>
      </c>
      <c r="C32" s="1">
        <f>120000+N32</f>
        <v>128971.2</v>
      </c>
      <c r="D32" s="3">
        <v>10</v>
      </c>
      <c r="E32" s="3">
        <v>10800</v>
      </c>
      <c r="F32" s="6">
        <f t="shared" si="2"/>
        <v>12897.119999999999</v>
      </c>
      <c r="G32" s="3"/>
      <c r="H32" s="3"/>
      <c r="I32" s="2"/>
      <c r="J32" s="3">
        <v>10</v>
      </c>
      <c r="K32" s="3">
        <v>10800</v>
      </c>
      <c r="L32" s="2">
        <v>12000</v>
      </c>
      <c r="M32" s="33">
        <v>2</v>
      </c>
      <c r="N32" s="34">
        <v>8971.2000000000007</v>
      </c>
      <c r="O32" s="35">
        <f t="shared" si="1"/>
        <v>107102.88</v>
      </c>
    </row>
    <row r="33" spans="1:15" ht="15" customHeight="1" x14ac:dyDescent="0.25">
      <c r="A33" s="36" t="s">
        <v>134</v>
      </c>
      <c r="B33" s="10" t="s">
        <v>135</v>
      </c>
      <c r="C33" s="1">
        <f>210000+N33</f>
        <v>214485.6</v>
      </c>
      <c r="D33" s="3"/>
      <c r="E33" s="3"/>
      <c r="F33" s="2"/>
      <c r="G33" s="3"/>
      <c r="H33" s="3"/>
      <c r="I33" s="2"/>
      <c r="J33" s="3"/>
      <c r="K33" s="3"/>
      <c r="L33" s="2"/>
      <c r="M33" s="33">
        <v>1</v>
      </c>
      <c r="N33" s="34">
        <v>4485.6000000000004</v>
      </c>
      <c r="O33" s="35">
        <f>C33-F33-N33</f>
        <v>210000</v>
      </c>
    </row>
    <row r="34" spans="1:15" ht="15" customHeight="1" x14ac:dyDescent="0.25">
      <c r="A34" s="36" t="s">
        <v>132</v>
      </c>
      <c r="B34" s="10" t="s">
        <v>133</v>
      </c>
      <c r="C34" s="1">
        <f>50821.27+141739+N34</f>
        <v>215885.38999999998</v>
      </c>
      <c r="D34" s="3">
        <v>37</v>
      </c>
      <c r="E34" s="3">
        <v>1000</v>
      </c>
      <c r="F34" s="6">
        <f t="shared" si="2"/>
        <v>5834.7402702702702</v>
      </c>
      <c r="G34" s="3">
        <v>37</v>
      </c>
      <c r="H34" s="3">
        <v>1000</v>
      </c>
      <c r="I34" s="2"/>
      <c r="J34" s="3"/>
      <c r="K34" s="3"/>
      <c r="L34" s="2"/>
      <c r="M34" s="33">
        <v>1</v>
      </c>
      <c r="N34" s="34">
        <v>23325.119999999999</v>
      </c>
      <c r="O34" s="35">
        <f t="shared" ref="O34:O42" si="3">C34-F34-N34</f>
        <v>186725.52972972972</v>
      </c>
    </row>
    <row r="35" spans="1:15" ht="15" customHeight="1" x14ac:dyDescent="0.25">
      <c r="A35" s="36" t="s">
        <v>124</v>
      </c>
      <c r="B35" s="10" t="s">
        <v>125</v>
      </c>
      <c r="C35" s="1">
        <f>210478.32+N35</f>
        <v>212272.56</v>
      </c>
      <c r="D35" s="3">
        <v>2841</v>
      </c>
      <c r="E35" s="3"/>
      <c r="F35" s="6">
        <f t="shared" si="2"/>
        <v>74.717550158394928</v>
      </c>
      <c r="G35" s="3"/>
      <c r="H35" s="3"/>
      <c r="I35" s="2"/>
      <c r="J35" s="3"/>
      <c r="K35" s="3"/>
      <c r="L35" s="2"/>
      <c r="M35" s="33">
        <v>1</v>
      </c>
      <c r="N35" s="34">
        <v>1794.24</v>
      </c>
      <c r="O35" s="35">
        <f t="shared" si="3"/>
        <v>210403.60244984162</v>
      </c>
    </row>
    <row r="36" spans="1:15" ht="15" customHeight="1" x14ac:dyDescent="0.25">
      <c r="A36" s="36" t="s">
        <v>122</v>
      </c>
      <c r="B36" s="11" t="s">
        <v>123</v>
      </c>
      <c r="C36" s="1">
        <f>2839146.48+1001947.5+N36</f>
        <v>3911069.34</v>
      </c>
      <c r="D36" s="3">
        <v>657</v>
      </c>
      <c r="E36" s="3">
        <v>278506</v>
      </c>
      <c r="F36" s="6">
        <f t="shared" si="2"/>
        <v>5952.9213698630138</v>
      </c>
      <c r="G36" s="3"/>
      <c r="H36" s="3"/>
      <c r="I36" s="2"/>
      <c r="J36" s="3"/>
      <c r="K36" s="3"/>
      <c r="L36" s="2"/>
      <c r="M36" s="33">
        <v>2</v>
      </c>
      <c r="N36" s="34">
        <v>69975.360000000001</v>
      </c>
      <c r="O36" s="35">
        <f t="shared" si="3"/>
        <v>3835141.0586301368</v>
      </c>
    </row>
    <row r="37" spans="1:15" ht="15" customHeight="1" x14ac:dyDescent="0.25">
      <c r="A37" s="36" t="s">
        <v>126</v>
      </c>
      <c r="B37" s="11" t="s">
        <v>127</v>
      </c>
      <c r="C37" s="1">
        <f>696000+N37</f>
        <v>738164.64</v>
      </c>
      <c r="D37" s="59">
        <v>18</v>
      </c>
      <c r="E37" s="60">
        <v>1872</v>
      </c>
      <c r="F37" s="6" t="s">
        <v>246</v>
      </c>
      <c r="G37" s="3">
        <v>18</v>
      </c>
      <c r="H37" s="3">
        <v>1872</v>
      </c>
      <c r="I37" s="2">
        <v>36666.67</v>
      </c>
      <c r="J37" s="3">
        <v>0</v>
      </c>
      <c r="K37" s="3">
        <v>0</v>
      </c>
      <c r="L37" s="2">
        <v>0</v>
      </c>
      <c r="M37" s="33">
        <v>5</v>
      </c>
      <c r="N37" s="34">
        <v>42164.639999999999</v>
      </c>
      <c r="O37" s="35">
        <v>617168.68999999994</v>
      </c>
    </row>
    <row r="38" spans="1:15" ht="15" customHeight="1" x14ac:dyDescent="0.25">
      <c r="A38" s="36" t="s">
        <v>128</v>
      </c>
      <c r="B38" s="11" t="s">
        <v>129</v>
      </c>
      <c r="C38" s="1">
        <f>492312.93+N38</f>
        <v>534477.56999999995</v>
      </c>
      <c r="D38" s="3">
        <v>225</v>
      </c>
      <c r="E38" s="3"/>
      <c r="F38" s="6">
        <f t="shared" si="2"/>
        <v>2375.4558666666662</v>
      </c>
      <c r="G38" s="3">
        <v>225</v>
      </c>
      <c r="H38" s="3"/>
      <c r="I38" s="2">
        <v>2188.06</v>
      </c>
      <c r="J38" s="3"/>
      <c r="K38" s="3"/>
      <c r="L38" s="2"/>
      <c r="M38" s="33">
        <v>5</v>
      </c>
      <c r="N38" s="34">
        <v>42164.639999999999</v>
      </c>
      <c r="O38" s="35">
        <f t="shared" si="3"/>
        <v>489937.47413333331</v>
      </c>
    </row>
    <row r="39" spans="1:15" ht="15" customHeight="1" x14ac:dyDescent="0.25">
      <c r="A39" s="36" t="s">
        <v>130</v>
      </c>
      <c r="B39" s="11" t="s">
        <v>131</v>
      </c>
      <c r="C39" s="1">
        <f>100000+N39</f>
        <v>101794.24000000001</v>
      </c>
      <c r="D39" s="3">
        <v>0</v>
      </c>
      <c r="E39" s="3">
        <v>0</v>
      </c>
      <c r="F39" s="6">
        <v>0</v>
      </c>
      <c r="G39" s="3"/>
      <c r="H39" s="3"/>
      <c r="I39" s="2"/>
      <c r="J39" s="3"/>
      <c r="K39" s="3"/>
      <c r="L39" s="2"/>
      <c r="M39" s="33">
        <v>1</v>
      </c>
      <c r="N39" s="34">
        <v>1794.24</v>
      </c>
      <c r="O39" s="35">
        <f>C39-F39-N39</f>
        <v>100000</v>
      </c>
    </row>
    <row r="40" spans="1:15" ht="15" customHeight="1" x14ac:dyDescent="0.25">
      <c r="A40" s="36" t="s">
        <v>136</v>
      </c>
      <c r="B40" s="11" t="s">
        <v>137</v>
      </c>
      <c r="C40" s="1">
        <f>112368.08+N40</f>
        <v>217331.12</v>
      </c>
      <c r="D40" s="3"/>
      <c r="E40" s="3"/>
      <c r="F40" s="4"/>
      <c r="G40" s="3"/>
      <c r="H40" s="3"/>
      <c r="I40" s="2"/>
      <c r="J40" s="3"/>
      <c r="K40" s="3"/>
      <c r="L40" s="2"/>
      <c r="M40" s="33">
        <v>3</v>
      </c>
      <c r="N40" s="34">
        <v>104963.04</v>
      </c>
      <c r="O40" s="35">
        <f t="shared" si="3"/>
        <v>112368.08</v>
      </c>
    </row>
    <row r="41" spans="1:15" ht="15" customHeight="1" x14ac:dyDescent="0.25">
      <c r="A41" s="36" t="s">
        <v>57</v>
      </c>
      <c r="B41" s="11" t="s">
        <v>56</v>
      </c>
      <c r="C41" s="1"/>
      <c r="D41" s="3"/>
      <c r="E41" s="3"/>
      <c r="F41" s="4"/>
      <c r="G41" s="3"/>
      <c r="H41" s="3"/>
      <c r="I41" s="2"/>
      <c r="J41" s="3"/>
      <c r="K41" s="3"/>
      <c r="L41" s="2"/>
      <c r="M41" s="52"/>
      <c r="N41" s="53"/>
      <c r="O41" s="54">
        <f t="shared" si="3"/>
        <v>0</v>
      </c>
    </row>
    <row r="42" spans="1:15" ht="15" customHeight="1" x14ac:dyDescent="0.25">
      <c r="A42" s="36" t="s">
        <v>58</v>
      </c>
      <c r="B42" s="11" t="s">
        <v>56</v>
      </c>
      <c r="C42" s="1"/>
      <c r="D42" s="3"/>
      <c r="E42" s="3"/>
      <c r="F42" s="4"/>
      <c r="G42" s="3"/>
      <c r="H42" s="3"/>
      <c r="I42" s="2"/>
      <c r="J42" s="3"/>
      <c r="K42" s="3"/>
      <c r="L42" s="2"/>
      <c r="M42" s="52"/>
      <c r="N42" s="53"/>
      <c r="O42" s="54">
        <f t="shared" si="3"/>
        <v>0</v>
      </c>
    </row>
  </sheetData>
  <sheetProtection selectLockedCells="1"/>
  <mergeCells count="10">
    <mergeCell ref="O2:O3"/>
    <mergeCell ref="D2:L2"/>
    <mergeCell ref="E3:E4"/>
    <mergeCell ref="F3:F4"/>
    <mergeCell ref="A2:B4"/>
    <mergeCell ref="C2:C4"/>
    <mergeCell ref="D3:D4"/>
    <mergeCell ref="G3:I3"/>
    <mergeCell ref="J3:L3"/>
    <mergeCell ref="M2:N3"/>
  </mergeCells>
  <pageMargins left="0.25" right="0.25" top="0.75" bottom="0.75" header="0.3" footer="0.3"/>
  <pageSetup paperSize="8" scale="9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
  <sheetViews>
    <sheetView workbookViewId="0">
      <selection activeCell="B2" sqref="B2"/>
    </sheetView>
  </sheetViews>
  <sheetFormatPr defaultRowHeight="15" x14ac:dyDescent="0.25"/>
  <sheetData>
    <row r="1" spans="1:2" x14ac:dyDescent="0.25">
      <c r="A1" t="s">
        <v>63</v>
      </c>
      <c r="B1" t="s">
        <v>63</v>
      </c>
    </row>
    <row r="2" spans="1:2" x14ac:dyDescent="0.25">
      <c r="A2" t="s">
        <v>59</v>
      </c>
      <c r="B2" t="s">
        <v>61</v>
      </c>
    </row>
    <row r="3" spans="1:2" x14ac:dyDescent="0.25">
      <c r="A3" t="s">
        <v>60</v>
      </c>
      <c r="B3" t="s">
        <v>62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
  <sheetViews>
    <sheetView workbookViewId="0">
      <selection activeCell="B2" sqref="B2"/>
    </sheetView>
  </sheetViews>
  <sheetFormatPr defaultRowHeight="15" x14ac:dyDescent="0.25"/>
  <sheetData>
    <row r="1" spans="1:2" x14ac:dyDescent="0.25">
      <c r="A1" t="s">
        <v>63</v>
      </c>
      <c r="B1" t="s">
        <v>63</v>
      </c>
    </row>
    <row r="2" spans="1:2" x14ac:dyDescent="0.25">
      <c r="A2" t="s">
        <v>59</v>
      </c>
      <c r="B2" t="s">
        <v>61</v>
      </c>
    </row>
    <row r="3" spans="1:2" x14ac:dyDescent="0.25">
      <c r="A3" t="s">
        <v>60</v>
      </c>
      <c r="B3" t="s">
        <v>62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I630"/>
  <sheetViews>
    <sheetView view="pageBreakPreview" topLeftCell="A22" zoomScale="60" zoomScaleNormal="100" workbookViewId="0">
      <selection activeCell="E51" sqref="E51"/>
    </sheetView>
  </sheetViews>
  <sheetFormatPr defaultRowHeight="15" x14ac:dyDescent="0.25"/>
  <cols>
    <col min="1" max="1" width="9.140625" style="37"/>
    <col min="2" max="2" width="4.5703125" style="37" customWidth="1"/>
    <col min="3" max="3" width="78.85546875" style="46" bestFit="1" customWidth="1"/>
    <col min="4" max="4" width="30.7109375" style="37" customWidth="1"/>
    <col min="5" max="5" width="11.7109375" style="37" bestFit="1" customWidth="1"/>
    <col min="6" max="6" width="10.7109375" style="37" customWidth="1"/>
    <col min="7" max="7" width="15.7109375" style="46" customWidth="1"/>
    <col min="8" max="9" width="20.7109375" style="37" customWidth="1"/>
    <col min="10" max="16384" width="9.140625" style="37"/>
  </cols>
  <sheetData>
    <row r="2" spans="2:9" ht="24.95" customHeight="1" x14ac:dyDescent="0.25">
      <c r="B2" s="75" t="s">
        <v>67</v>
      </c>
      <c r="C2" s="75" t="s">
        <v>96</v>
      </c>
      <c r="D2" s="75" t="s">
        <v>99</v>
      </c>
      <c r="E2" s="75"/>
      <c r="F2" s="75" t="s">
        <v>68</v>
      </c>
      <c r="G2" s="75" t="s">
        <v>69</v>
      </c>
      <c r="H2" s="75" t="s">
        <v>105</v>
      </c>
      <c r="I2" s="75" t="s">
        <v>115</v>
      </c>
    </row>
    <row r="3" spans="2:9" s="39" customFormat="1" ht="42" customHeight="1" x14ac:dyDescent="0.25">
      <c r="B3" s="75"/>
      <c r="C3" s="75"/>
      <c r="D3" s="38" t="s">
        <v>97</v>
      </c>
      <c r="E3" s="38" t="s">
        <v>98</v>
      </c>
      <c r="F3" s="75"/>
      <c r="G3" s="75"/>
      <c r="H3" s="75"/>
      <c r="I3" s="75"/>
    </row>
    <row r="4" spans="2:9" x14ac:dyDescent="0.25">
      <c r="B4" s="40">
        <v>1</v>
      </c>
      <c r="C4" s="55" t="s">
        <v>138</v>
      </c>
      <c r="D4" s="41" t="s">
        <v>139</v>
      </c>
      <c r="E4" s="41" t="s">
        <v>139</v>
      </c>
      <c r="F4" s="42" t="s">
        <v>140</v>
      </c>
      <c r="G4" s="43"/>
      <c r="H4" s="44" t="s">
        <v>141</v>
      </c>
      <c r="I4" s="50">
        <v>166471.28</v>
      </c>
    </row>
    <row r="5" spans="2:9" x14ac:dyDescent="0.25">
      <c r="B5" s="40">
        <v>2</v>
      </c>
      <c r="C5" s="55" t="s">
        <v>138</v>
      </c>
      <c r="D5" s="41" t="s">
        <v>139</v>
      </c>
      <c r="E5" s="41" t="s">
        <v>139</v>
      </c>
      <c r="F5" s="42" t="s">
        <v>142</v>
      </c>
      <c r="G5" s="43"/>
      <c r="H5" s="44" t="s">
        <v>141</v>
      </c>
      <c r="I5" s="50">
        <v>24317.64</v>
      </c>
    </row>
    <row r="6" spans="2:9" x14ac:dyDescent="0.25">
      <c r="B6" s="40">
        <v>3</v>
      </c>
      <c r="C6" s="55" t="s">
        <v>143</v>
      </c>
      <c r="D6" s="41" t="s">
        <v>139</v>
      </c>
      <c r="E6" s="41" t="s">
        <v>139</v>
      </c>
      <c r="F6" s="42" t="s">
        <v>144</v>
      </c>
      <c r="G6" s="43"/>
      <c r="H6" s="44" t="s">
        <v>141</v>
      </c>
      <c r="I6" s="50">
        <v>185463.44</v>
      </c>
    </row>
    <row r="7" spans="2:9" x14ac:dyDescent="0.25">
      <c r="B7" s="40">
        <v>4</v>
      </c>
      <c r="C7" s="55" t="s">
        <v>143</v>
      </c>
      <c r="D7" s="41" t="s">
        <v>139</v>
      </c>
      <c r="E7" s="41" t="s">
        <v>139</v>
      </c>
      <c r="F7" s="42" t="s">
        <v>142</v>
      </c>
      <c r="G7" s="43"/>
      <c r="H7" s="44" t="s">
        <v>141</v>
      </c>
      <c r="I7" s="50">
        <v>47452.08</v>
      </c>
    </row>
    <row r="8" spans="2:9" x14ac:dyDescent="0.25">
      <c r="B8" s="40">
        <v>5</v>
      </c>
      <c r="C8" s="55" t="s">
        <v>145</v>
      </c>
      <c r="D8" s="41" t="s">
        <v>139</v>
      </c>
      <c r="E8" s="41" t="s">
        <v>139</v>
      </c>
      <c r="F8" s="42" t="s">
        <v>144</v>
      </c>
      <c r="G8" s="43"/>
      <c r="H8" s="44" t="s">
        <v>146</v>
      </c>
      <c r="I8" s="50">
        <v>9700.9</v>
      </c>
    </row>
    <row r="9" spans="2:9" ht="15.75" x14ac:dyDescent="0.25">
      <c r="B9" s="40">
        <v>6</v>
      </c>
      <c r="C9" s="56" t="s">
        <v>147</v>
      </c>
      <c r="D9" s="41" t="s">
        <v>148</v>
      </c>
      <c r="E9" s="41" t="s">
        <v>149</v>
      </c>
      <c r="F9" s="42" t="s">
        <v>233</v>
      </c>
      <c r="G9" s="43" t="s">
        <v>150</v>
      </c>
      <c r="H9" s="42">
        <v>2</v>
      </c>
      <c r="I9" s="45">
        <f>7140+3570+2053.33+3570</f>
        <v>16333.33</v>
      </c>
    </row>
    <row r="10" spans="2:9" ht="15.75" x14ac:dyDescent="0.25">
      <c r="B10" s="40">
        <v>7</v>
      </c>
      <c r="C10" s="56" t="s">
        <v>151</v>
      </c>
      <c r="D10" s="41" t="s">
        <v>152</v>
      </c>
      <c r="E10" s="41" t="s">
        <v>149</v>
      </c>
      <c r="F10" s="42" t="s">
        <v>234</v>
      </c>
      <c r="G10" s="43" t="s">
        <v>150</v>
      </c>
      <c r="H10" s="42">
        <v>1</v>
      </c>
      <c r="I10" s="45">
        <f>2511.36+1089.76+722.58</f>
        <v>4323.7</v>
      </c>
    </row>
    <row r="11" spans="2:9" ht="15.75" x14ac:dyDescent="0.25">
      <c r="B11" s="40">
        <v>8</v>
      </c>
      <c r="C11" s="56" t="s">
        <v>153</v>
      </c>
      <c r="D11" s="41" t="s">
        <v>154</v>
      </c>
      <c r="E11" s="41" t="s">
        <v>149</v>
      </c>
      <c r="F11" s="42" t="s">
        <v>235</v>
      </c>
      <c r="G11" s="43" t="s">
        <v>150</v>
      </c>
      <c r="H11" s="42">
        <v>1</v>
      </c>
      <c r="I11" s="45">
        <f>3600+3600+1200+1200+1200+2700+1200</f>
        <v>14700</v>
      </c>
    </row>
    <row r="12" spans="2:9" ht="15.75" x14ac:dyDescent="0.25">
      <c r="B12" s="40">
        <v>9</v>
      </c>
      <c r="C12" s="56" t="s">
        <v>155</v>
      </c>
      <c r="D12" s="41" t="s">
        <v>156</v>
      </c>
      <c r="E12" s="41" t="s">
        <v>149</v>
      </c>
      <c r="F12" s="42" t="s">
        <v>236</v>
      </c>
      <c r="G12" s="43" t="s">
        <v>150</v>
      </c>
      <c r="H12" s="42">
        <v>1</v>
      </c>
      <c r="I12" s="45">
        <f>3940.8+2003.24+3021.28+3021.28</f>
        <v>11986.6</v>
      </c>
    </row>
    <row r="13" spans="2:9" ht="15.75" x14ac:dyDescent="0.25">
      <c r="B13" s="40">
        <v>10</v>
      </c>
      <c r="C13" s="56" t="s">
        <v>157</v>
      </c>
      <c r="D13" s="41" t="s">
        <v>158</v>
      </c>
      <c r="E13" s="41" t="s">
        <v>149</v>
      </c>
      <c r="F13" s="42" t="s">
        <v>237</v>
      </c>
      <c r="G13" s="43" t="s">
        <v>150</v>
      </c>
      <c r="H13" s="42">
        <v>1</v>
      </c>
      <c r="I13" s="45">
        <f>3000+600+1800+1200</f>
        <v>6600</v>
      </c>
    </row>
    <row r="14" spans="2:9" ht="15.75" x14ac:dyDescent="0.25">
      <c r="B14" s="40">
        <v>11</v>
      </c>
      <c r="C14" s="56" t="s">
        <v>159</v>
      </c>
      <c r="D14" s="41" t="s">
        <v>160</v>
      </c>
      <c r="E14" s="41" t="s">
        <v>149</v>
      </c>
      <c r="F14" s="42" t="s">
        <v>238</v>
      </c>
      <c r="G14" s="43" t="s">
        <v>150</v>
      </c>
      <c r="H14" s="42">
        <v>1</v>
      </c>
      <c r="I14" s="45">
        <f>2539.62+2988.44+3021.28+3021.28</f>
        <v>11570.62</v>
      </c>
    </row>
    <row r="15" spans="2:9" ht="15.75" x14ac:dyDescent="0.25">
      <c r="B15" s="40">
        <v>12</v>
      </c>
      <c r="C15" s="56" t="s">
        <v>161</v>
      </c>
      <c r="D15" s="41" t="s">
        <v>160</v>
      </c>
      <c r="E15" s="41" t="s">
        <v>149</v>
      </c>
      <c r="F15" s="42" t="s">
        <v>239</v>
      </c>
      <c r="G15" s="43" t="s">
        <v>150</v>
      </c>
      <c r="H15" s="42">
        <v>1</v>
      </c>
      <c r="I15" s="45">
        <f>6336+2112+1003.2+1045+1056+1056</f>
        <v>12608.2</v>
      </c>
    </row>
    <row r="16" spans="2:9" ht="15.75" x14ac:dyDescent="0.25">
      <c r="B16" s="40">
        <v>13</v>
      </c>
      <c r="C16" s="56" t="s">
        <v>162</v>
      </c>
      <c r="D16" s="41" t="s">
        <v>163</v>
      </c>
      <c r="E16" s="41" t="s">
        <v>149</v>
      </c>
      <c r="F16" s="42" t="s">
        <v>235</v>
      </c>
      <c r="G16" s="43" t="s">
        <v>150</v>
      </c>
      <c r="H16" s="42">
        <v>1</v>
      </c>
      <c r="I16" s="45">
        <f>4087.5+817.5</f>
        <v>4905</v>
      </c>
    </row>
    <row r="17" spans="2:9" x14ac:dyDescent="0.25">
      <c r="B17" s="40">
        <v>14</v>
      </c>
      <c r="C17" s="43" t="s">
        <v>164</v>
      </c>
      <c r="D17" s="41" t="s">
        <v>165</v>
      </c>
      <c r="E17" s="41" t="s">
        <v>149</v>
      </c>
      <c r="F17" s="42" t="s">
        <v>234</v>
      </c>
      <c r="G17" s="43" t="s">
        <v>150</v>
      </c>
      <c r="H17" s="42">
        <v>1</v>
      </c>
      <c r="I17" s="45">
        <v>383.76</v>
      </c>
    </row>
    <row r="18" spans="2:9" x14ac:dyDescent="0.25">
      <c r="B18" s="40">
        <v>15</v>
      </c>
      <c r="C18" s="43" t="s">
        <v>166</v>
      </c>
      <c r="D18" s="41" t="s">
        <v>167</v>
      </c>
      <c r="E18" s="41" t="s">
        <v>139</v>
      </c>
      <c r="F18" s="42" t="s">
        <v>240</v>
      </c>
      <c r="G18" s="43" t="s">
        <v>241</v>
      </c>
      <c r="H18" s="42">
        <v>7</v>
      </c>
      <c r="I18" s="45">
        <v>50892</v>
      </c>
    </row>
    <row r="19" spans="2:9" x14ac:dyDescent="0.25">
      <c r="B19" s="40">
        <v>16</v>
      </c>
      <c r="C19" s="43" t="s">
        <v>168</v>
      </c>
      <c r="D19" s="41" t="s">
        <v>169</v>
      </c>
      <c r="E19" s="41" t="s">
        <v>139</v>
      </c>
      <c r="F19" s="42" t="s">
        <v>242</v>
      </c>
      <c r="G19" s="43" t="s">
        <v>241</v>
      </c>
      <c r="H19" s="42">
        <v>1</v>
      </c>
      <c r="I19" s="45">
        <v>18000</v>
      </c>
    </row>
    <row r="20" spans="2:9" x14ac:dyDescent="0.25">
      <c r="B20" s="40">
        <v>17</v>
      </c>
      <c r="C20" s="43" t="s">
        <v>170</v>
      </c>
      <c r="D20" s="41" t="s">
        <v>171</v>
      </c>
      <c r="E20" s="41" t="s">
        <v>139</v>
      </c>
      <c r="F20" s="42" t="s">
        <v>243</v>
      </c>
      <c r="G20" s="43" t="s">
        <v>241</v>
      </c>
      <c r="H20" s="42">
        <v>2</v>
      </c>
      <c r="I20" s="45">
        <v>16425</v>
      </c>
    </row>
    <row r="21" spans="2:9" x14ac:dyDescent="0.25">
      <c r="B21" s="40">
        <v>18</v>
      </c>
      <c r="C21" s="43" t="s">
        <v>172</v>
      </c>
      <c r="D21" s="41" t="s">
        <v>173</v>
      </c>
      <c r="E21" s="41" t="s">
        <v>139</v>
      </c>
      <c r="F21" s="42" t="s">
        <v>240</v>
      </c>
      <c r="G21" s="43" t="s">
        <v>241</v>
      </c>
      <c r="H21" s="42">
        <v>8</v>
      </c>
      <c r="I21" s="45">
        <v>64644</v>
      </c>
    </row>
    <row r="22" spans="2:9" x14ac:dyDescent="0.25">
      <c r="B22" s="40">
        <v>19</v>
      </c>
      <c r="C22" s="43" t="s">
        <v>174</v>
      </c>
      <c r="D22" s="41" t="s">
        <v>175</v>
      </c>
      <c r="E22" s="41" t="s">
        <v>139</v>
      </c>
      <c r="F22" s="42" t="s">
        <v>240</v>
      </c>
      <c r="G22" s="43" t="s">
        <v>241</v>
      </c>
      <c r="H22" s="42">
        <v>9</v>
      </c>
      <c r="I22" s="45">
        <v>59398</v>
      </c>
    </row>
    <row r="23" spans="2:9" x14ac:dyDescent="0.25">
      <c r="B23" s="40">
        <v>20</v>
      </c>
      <c r="C23" s="43" t="s">
        <v>176</v>
      </c>
      <c r="D23" s="41" t="s">
        <v>177</v>
      </c>
      <c r="E23" s="41" t="s">
        <v>139</v>
      </c>
      <c r="F23" s="42" t="s">
        <v>178</v>
      </c>
      <c r="G23" s="43" t="s">
        <v>241</v>
      </c>
      <c r="H23" s="42">
        <v>9</v>
      </c>
      <c r="I23" s="45">
        <v>180360</v>
      </c>
    </row>
    <row r="24" spans="2:9" x14ac:dyDescent="0.25">
      <c r="B24" s="40">
        <v>21</v>
      </c>
      <c r="C24" s="43" t="s">
        <v>179</v>
      </c>
      <c r="D24" s="41" t="s">
        <v>180</v>
      </c>
      <c r="E24" s="41" t="s">
        <v>181</v>
      </c>
      <c r="F24" s="42" t="s">
        <v>178</v>
      </c>
      <c r="G24" s="43" t="s">
        <v>241</v>
      </c>
      <c r="H24" s="42">
        <v>3</v>
      </c>
      <c r="I24" s="45">
        <v>20979</v>
      </c>
    </row>
    <row r="25" spans="2:9" ht="30" x14ac:dyDescent="0.25">
      <c r="B25" s="40">
        <v>22</v>
      </c>
      <c r="C25" s="57" t="s">
        <v>182</v>
      </c>
      <c r="D25" s="41" t="s">
        <v>180</v>
      </c>
      <c r="E25" s="41" t="s">
        <v>181</v>
      </c>
      <c r="F25" s="42" t="s">
        <v>183</v>
      </c>
      <c r="G25" s="43" t="s">
        <v>241</v>
      </c>
      <c r="H25" s="42">
        <v>5</v>
      </c>
      <c r="I25" s="51">
        <v>140516.25</v>
      </c>
    </row>
    <row r="26" spans="2:9" x14ac:dyDescent="0.25">
      <c r="B26" s="40">
        <v>23</v>
      </c>
      <c r="C26" s="43" t="s">
        <v>184</v>
      </c>
      <c r="D26" s="41" t="s">
        <v>185</v>
      </c>
      <c r="E26" s="41" t="s">
        <v>186</v>
      </c>
      <c r="F26" s="42" t="s">
        <v>187</v>
      </c>
      <c r="G26" s="43" t="s">
        <v>241</v>
      </c>
      <c r="H26" s="42">
        <v>5</v>
      </c>
      <c r="I26" s="45">
        <v>107310</v>
      </c>
    </row>
    <row r="27" spans="2:9" x14ac:dyDescent="0.25">
      <c r="B27" s="40">
        <v>24</v>
      </c>
      <c r="C27" s="43" t="s">
        <v>188</v>
      </c>
      <c r="D27" s="41" t="s">
        <v>189</v>
      </c>
      <c r="E27" s="41" t="s">
        <v>190</v>
      </c>
      <c r="F27" s="42" t="s">
        <v>191</v>
      </c>
      <c r="G27" s="43" t="s">
        <v>244</v>
      </c>
      <c r="H27" s="42">
        <v>10</v>
      </c>
      <c r="I27" s="45">
        <v>100088.19</v>
      </c>
    </row>
    <row r="28" spans="2:9" x14ac:dyDescent="0.25">
      <c r="B28" s="40">
        <v>25</v>
      </c>
      <c r="C28" s="57" t="s">
        <v>192</v>
      </c>
      <c r="D28" s="41" t="s">
        <v>193</v>
      </c>
      <c r="E28" s="41" t="s">
        <v>190</v>
      </c>
      <c r="F28" s="42" t="s">
        <v>194</v>
      </c>
      <c r="G28" s="43" t="s">
        <v>244</v>
      </c>
      <c r="H28" s="42">
        <v>6</v>
      </c>
      <c r="I28" s="45">
        <v>85569.75</v>
      </c>
    </row>
    <row r="29" spans="2:9" x14ac:dyDescent="0.25">
      <c r="B29" s="40">
        <v>26</v>
      </c>
      <c r="C29" s="57" t="s">
        <v>195</v>
      </c>
      <c r="D29" s="41" t="s">
        <v>196</v>
      </c>
      <c r="E29" s="41" t="s">
        <v>139</v>
      </c>
      <c r="F29" s="42" t="s">
        <v>183</v>
      </c>
      <c r="G29" s="43" t="s">
        <v>241</v>
      </c>
      <c r="H29" s="42">
        <v>4</v>
      </c>
      <c r="I29" s="45">
        <v>112835.1</v>
      </c>
    </row>
    <row r="30" spans="2:9" x14ac:dyDescent="0.25">
      <c r="B30" s="40">
        <v>27</v>
      </c>
      <c r="C30" s="57" t="s">
        <v>197</v>
      </c>
      <c r="D30" s="41" t="s">
        <v>177</v>
      </c>
      <c r="E30" s="41" t="s">
        <v>139</v>
      </c>
      <c r="F30" s="42" t="s">
        <v>183</v>
      </c>
      <c r="G30" s="43" t="s">
        <v>241</v>
      </c>
      <c r="H30" s="42">
        <v>2</v>
      </c>
      <c r="I30" s="45">
        <v>80550</v>
      </c>
    </row>
    <row r="31" spans="2:9" x14ac:dyDescent="0.25">
      <c r="B31" s="40">
        <v>28</v>
      </c>
      <c r="C31" s="57" t="s">
        <v>198</v>
      </c>
      <c r="D31" s="41" t="s">
        <v>199</v>
      </c>
      <c r="E31" s="41" t="s">
        <v>200</v>
      </c>
      <c r="F31" s="42" t="s">
        <v>201</v>
      </c>
      <c r="G31" s="43" t="s">
        <v>244</v>
      </c>
      <c r="H31" s="42">
        <v>2</v>
      </c>
      <c r="I31" s="45">
        <v>12936</v>
      </c>
    </row>
    <row r="32" spans="2:9" x14ac:dyDescent="0.25">
      <c r="B32" s="40">
        <v>29</v>
      </c>
      <c r="C32" s="57" t="s">
        <v>202</v>
      </c>
      <c r="D32" s="41" t="s">
        <v>173</v>
      </c>
      <c r="E32" s="41" t="s">
        <v>139</v>
      </c>
      <c r="F32" s="42" t="s">
        <v>183</v>
      </c>
      <c r="G32" s="43" t="s">
        <v>241</v>
      </c>
      <c r="H32" s="42">
        <v>2</v>
      </c>
      <c r="I32" s="45">
        <v>64680</v>
      </c>
    </row>
    <row r="33" spans="2:9" x14ac:dyDescent="0.25">
      <c r="B33" s="40">
        <v>30</v>
      </c>
      <c r="C33" s="57" t="s">
        <v>203</v>
      </c>
      <c r="D33" s="41" t="s">
        <v>204</v>
      </c>
      <c r="E33" s="41" t="s">
        <v>181</v>
      </c>
      <c r="F33" s="42" t="s">
        <v>183</v>
      </c>
      <c r="G33" s="43" t="s">
        <v>241</v>
      </c>
      <c r="H33" s="42">
        <v>3</v>
      </c>
      <c r="I33" s="45">
        <v>77520</v>
      </c>
    </row>
    <row r="34" spans="2:9" x14ac:dyDescent="0.25">
      <c r="B34" s="40">
        <v>31</v>
      </c>
      <c r="C34" s="57" t="s">
        <v>205</v>
      </c>
      <c r="D34" s="41" t="s">
        <v>206</v>
      </c>
      <c r="E34" s="41" t="s">
        <v>181</v>
      </c>
      <c r="F34" s="42" t="s">
        <v>183</v>
      </c>
      <c r="G34" s="43" t="s">
        <v>241</v>
      </c>
      <c r="H34" s="42">
        <v>1</v>
      </c>
      <c r="I34" s="45">
        <v>23505.3</v>
      </c>
    </row>
    <row r="35" spans="2:9" x14ac:dyDescent="0.25">
      <c r="B35" s="40">
        <v>32</v>
      </c>
      <c r="C35" s="43" t="s">
        <v>207</v>
      </c>
      <c r="D35" s="41" t="s">
        <v>208</v>
      </c>
      <c r="E35" s="41" t="s">
        <v>181</v>
      </c>
      <c r="F35" s="42" t="s">
        <v>209</v>
      </c>
      <c r="G35" s="43" t="s">
        <v>244</v>
      </c>
      <c r="H35" s="42">
        <v>5</v>
      </c>
      <c r="I35" s="45">
        <v>51447.4</v>
      </c>
    </row>
    <row r="36" spans="2:9" x14ac:dyDescent="0.25">
      <c r="B36" s="40">
        <v>33</v>
      </c>
      <c r="C36" s="43" t="s">
        <v>210</v>
      </c>
      <c r="D36" s="41" t="s">
        <v>196</v>
      </c>
      <c r="E36" s="41" t="s">
        <v>139</v>
      </c>
      <c r="F36" s="42" t="s">
        <v>209</v>
      </c>
      <c r="G36" s="43" t="s">
        <v>244</v>
      </c>
      <c r="H36" s="42">
        <v>3</v>
      </c>
      <c r="I36" s="45">
        <v>60784</v>
      </c>
    </row>
    <row r="37" spans="2:9" x14ac:dyDescent="0.25">
      <c r="B37" s="40">
        <v>34</v>
      </c>
      <c r="C37" s="43" t="s">
        <v>211</v>
      </c>
      <c r="D37" s="41" t="s">
        <v>180</v>
      </c>
      <c r="E37" s="41" t="s">
        <v>181</v>
      </c>
      <c r="F37" s="42" t="s">
        <v>183</v>
      </c>
      <c r="G37" s="43" t="s">
        <v>241</v>
      </c>
      <c r="H37" s="42">
        <v>1</v>
      </c>
      <c r="I37" s="45">
        <v>22491</v>
      </c>
    </row>
    <row r="38" spans="2:9" x14ac:dyDescent="0.25">
      <c r="B38" s="40">
        <v>35</v>
      </c>
      <c r="C38" s="57" t="s">
        <v>212</v>
      </c>
      <c r="D38" s="41" t="s">
        <v>169</v>
      </c>
      <c r="E38" s="41" t="s">
        <v>139</v>
      </c>
      <c r="F38" s="42" t="s">
        <v>183</v>
      </c>
      <c r="G38" s="43" t="s">
        <v>241</v>
      </c>
      <c r="H38" s="42">
        <v>13</v>
      </c>
      <c r="I38" s="45">
        <v>181516</v>
      </c>
    </row>
    <row r="39" spans="2:9" x14ac:dyDescent="0.25">
      <c r="B39" s="40">
        <v>36</v>
      </c>
      <c r="C39" s="57" t="s">
        <v>213</v>
      </c>
      <c r="D39" s="41" t="s">
        <v>214</v>
      </c>
      <c r="E39" s="41" t="s">
        <v>139</v>
      </c>
      <c r="F39" s="42" t="s">
        <v>183</v>
      </c>
      <c r="G39" s="43" t="s">
        <v>241</v>
      </c>
      <c r="H39" s="42">
        <v>7</v>
      </c>
      <c r="I39" s="45">
        <v>121065</v>
      </c>
    </row>
    <row r="40" spans="2:9" x14ac:dyDescent="0.25">
      <c r="B40" s="40">
        <v>37</v>
      </c>
      <c r="C40" s="43" t="s">
        <v>215</v>
      </c>
      <c r="D40" s="41" t="s">
        <v>216</v>
      </c>
      <c r="E40" s="41" t="s">
        <v>139</v>
      </c>
      <c r="F40" s="42" t="s">
        <v>183</v>
      </c>
      <c r="G40" s="43" t="s">
        <v>241</v>
      </c>
      <c r="H40" s="42">
        <v>3</v>
      </c>
      <c r="I40" s="45">
        <v>44100</v>
      </c>
    </row>
    <row r="41" spans="2:9" x14ac:dyDescent="0.25">
      <c r="B41" s="40">
        <v>38</v>
      </c>
      <c r="C41" s="43" t="s">
        <v>217</v>
      </c>
      <c r="D41" s="41" t="s">
        <v>218</v>
      </c>
      <c r="E41" s="41" t="s">
        <v>139</v>
      </c>
      <c r="F41" s="42" t="s">
        <v>183</v>
      </c>
      <c r="G41" s="43" t="s">
        <v>241</v>
      </c>
      <c r="H41" s="42">
        <v>1</v>
      </c>
      <c r="I41" s="45">
        <v>13923</v>
      </c>
    </row>
    <row r="42" spans="2:9" x14ac:dyDescent="0.25">
      <c r="B42" s="40">
        <v>39</v>
      </c>
      <c r="C42" s="57" t="s">
        <v>219</v>
      </c>
      <c r="D42" s="41" t="s">
        <v>171</v>
      </c>
      <c r="E42" s="41" t="s">
        <v>139</v>
      </c>
      <c r="F42" s="42" t="s">
        <v>183</v>
      </c>
      <c r="G42" s="43" t="s">
        <v>241</v>
      </c>
      <c r="H42" s="42">
        <v>4</v>
      </c>
      <c r="I42" s="45">
        <v>47912</v>
      </c>
    </row>
    <row r="43" spans="2:9" x14ac:dyDescent="0.25">
      <c r="B43" s="40">
        <v>40</v>
      </c>
      <c r="C43" s="43" t="s">
        <v>220</v>
      </c>
      <c r="D43" s="41" t="s">
        <v>169</v>
      </c>
      <c r="E43" s="41" t="s">
        <v>139</v>
      </c>
      <c r="F43" s="42" t="s">
        <v>221</v>
      </c>
      <c r="G43" s="43" t="s">
        <v>241</v>
      </c>
      <c r="H43" s="42">
        <v>2</v>
      </c>
      <c r="I43" s="45">
        <v>45625</v>
      </c>
    </row>
    <row r="44" spans="2:9" x14ac:dyDescent="0.25">
      <c r="B44" s="40">
        <v>41</v>
      </c>
      <c r="C44" s="57" t="s">
        <v>222</v>
      </c>
      <c r="D44" s="41" t="s">
        <v>223</v>
      </c>
      <c r="E44" s="41" t="s">
        <v>181</v>
      </c>
      <c r="F44" s="42" t="s">
        <v>183</v>
      </c>
      <c r="G44" s="43" t="s">
        <v>241</v>
      </c>
      <c r="H44" s="42">
        <v>3</v>
      </c>
      <c r="I44" s="45">
        <v>77705</v>
      </c>
    </row>
    <row r="45" spans="2:9" x14ac:dyDescent="0.25">
      <c r="B45" s="40">
        <v>42</v>
      </c>
      <c r="C45" s="57" t="s">
        <v>224</v>
      </c>
      <c r="D45" s="41" t="s">
        <v>169</v>
      </c>
      <c r="E45" s="41" t="s">
        <v>139</v>
      </c>
      <c r="F45" s="42" t="s">
        <v>225</v>
      </c>
      <c r="G45" s="43" t="s">
        <v>245</v>
      </c>
      <c r="H45" s="42">
        <v>49</v>
      </c>
      <c r="I45" s="45">
        <v>218098.51</v>
      </c>
    </row>
    <row r="46" spans="2:9" x14ac:dyDescent="0.25">
      <c r="B46" s="40">
        <v>43</v>
      </c>
      <c r="C46" s="57" t="s">
        <v>226</v>
      </c>
      <c r="D46" s="41" t="s">
        <v>169</v>
      </c>
      <c r="E46" s="41" t="s">
        <v>139</v>
      </c>
      <c r="F46" s="42" t="s">
        <v>225</v>
      </c>
      <c r="G46" s="43" t="s">
        <v>245</v>
      </c>
      <c r="H46" s="42">
        <v>51</v>
      </c>
      <c r="I46" s="45">
        <v>222284.31</v>
      </c>
    </row>
    <row r="47" spans="2:9" x14ac:dyDescent="0.25">
      <c r="B47" s="40">
        <v>44</v>
      </c>
      <c r="C47" s="57" t="s">
        <v>227</v>
      </c>
      <c r="D47" s="41" t="s">
        <v>169</v>
      </c>
      <c r="E47" s="41" t="s">
        <v>139</v>
      </c>
      <c r="F47" s="42" t="s">
        <v>232</v>
      </c>
      <c r="G47" s="43" t="s">
        <v>245</v>
      </c>
      <c r="H47" s="42">
        <v>30</v>
      </c>
      <c r="I47" s="45">
        <v>98037.7</v>
      </c>
    </row>
    <row r="48" spans="2:9" x14ac:dyDescent="0.25">
      <c r="B48" s="40">
        <v>45</v>
      </c>
      <c r="C48" s="57" t="s">
        <v>228</v>
      </c>
      <c r="D48" s="41" t="s">
        <v>169</v>
      </c>
      <c r="E48" s="41" t="s">
        <v>139</v>
      </c>
      <c r="F48" s="42" t="s">
        <v>232</v>
      </c>
      <c r="G48" s="43" t="s">
        <v>245</v>
      </c>
      <c r="H48" s="42">
        <v>30</v>
      </c>
      <c r="I48" s="45">
        <v>107244.62</v>
      </c>
    </row>
    <row r="49" spans="2:9" x14ac:dyDescent="0.25">
      <c r="B49" s="40">
        <v>46</v>
      </c>
      <c r="C49" s="57" t="s">
        <v>229</v>
      </c>
      <c r="D49" s="41" t="s">
        <v>169</v>
      </c>
      <c r="E49" s="41" t="s">
        <v>139</v>
      </c>
      <c r="F49" s="42" t="s">
        <v>232</v>
      </c>
      <c r="G49" s="43" t="s">
        <v>245</v>
      </c>
      <c r="H49" s="42">
        <v>30</v>
      </c>
      <c r="I49" s="45">
        <v>108813.31</v>
      </c>
    </row>
    <row r="50" spans="2:9" x14ac:dyDescent="0.25">
      <c r="B50" s="40">
        <v>47</v>
      </c>
      <c r="C50" s="57" t="s">
        <v>230</v>
      </c>
      <c r="D50" s="41" t="s">
        <v>169</v>
      </c>
      <c r="E50" s="41" t="s">
        <v>139</v>
      </c>
      <c r="F50" s="42" t="s">
        <v>232</v>
      </c>
      <c r="G50" s="43" t="s">
        <v>245</v>
      </c>
      <c r="H50" s="42">
        <v>30</v>
      </c>
      <c r="I50" s="45">
        <v>140322.20000000001</v>
      </c>
    </row>
    <row r="51" spans="2:9" x14ac:dyDescent="0.25">
      <c r="B51" s="40">
        <v>48</v>
      </c>
      <c r="C51" s="57" t="s">
        <v>231</v>
      </c>
      <c r="D51" s="41" t="s">
        <v>169</v>
      </c>
      <c r="E51" s="41" t="s">
        <v>139</v>
      </c>
      <c r="F51" s="42" t="s">
        <v>232</v>
      </c>
      <c r="G51" s="43" t="s">
        <v>245</v>
      </c>
      <c r="H51" s="42">
        <v>9</v>
      </c>
      <c r="I51" s="45">
        <v>36857.11</v>
      </c>
    </row>
    <row r="52" spans="2:9" x14ac:dyDescent="0.25">
      <c r="B52" s="40"/>
      <c r="C52" s="57"/>
      <c r="D52" s="41"/>
      <c r="E52" s="41"/>
      <c r="F52" s="42"/>
      <c r="G52" s="43"/>
      <c r="H52" s="42"/>
      <c r="I52" s="45"/>
    </row>
    <row r="53" spans="2:9" x14ac:dyDescent="0.25">
      <c r="B53" s="40"/>
      <c r="C53" s="57"/>
      <c r="D53" s="41"/>
      <c r="E53" s="41"/>
      <c r="F53" s="42"/>
      <c r="G53" s="43"/>
      <c r="H53" s="42"/>
      <c r="I53" s="45"/>
    </row>
    <row r="54" spans="2:9" x14ac:dyDescent="0.25">
      <c r="B54" s="40"/>
      <c r="C54" s="57"/>
      <c r="D54" s="41"/>
      <c r="E54" s="41"/>
      <c r="F54" s="58"/>
      <c r="G54" s="43"/>
      <c r="H54" s="42"/>
      <c r="I54" s="45"/>
    </row>
    <row r="55" spans="2:9" x14ac:dyDescent="0.25">
      <c r="B55" s="40"/>
      <c r="C55" s="57"/>
      <c r="D55" s="41"/>
      <c r="E55" s="41"/>
      <c r="F55" s="58"/>
      <c r="G55" s="43"/>
      <c r="H55" s="42"/>
      <c r="I55" s="45"/>
    </row>
    <row r="56" spans="2:9" x14ac:dyDescent="0.25">
      <c r="B56" s="40"/>
      <c r="C56" s="57"/>
      <c r="D56" s="41"/>
      <c r="E56" s="41"/>
      <c r="F56" s="58"/>
      <c r="G56" s="43"/>
      <c r="H56" s="42"/>
      <c r="I56" s="45"/>
    </row>
    <row r="57" spans="2:9" x14ac:dyDescent="0.25">
      <c r="B57" s="40"/>
      <c r="C57" s="57"/>
      <c r="D57" s="41"/>
      <c r="E57" s="41"/>
      <c r="F57" s="58"/>
      <c r="G57" s="43"/>
      <c r="H57" s="42"/>
      <c r="I57" s="45"/>
    </row>
    <row r="58" spans="2:9" x14ac:dyDescent="0.25">
      <c r="B58" s="40"/>
      <c r="C58" s="57"/>
      <c r="D58" s="41"/>
      <c r="E58" s="41"/>
      <c r="F58" s="58"/>
      <c r="G58" s="43"/>
      <c r="H58" s="42"/>
      <c r="I58" s="45"/>
    </row>
    <row r="59" spans="2:9" x14ac:dyDescent="0.25">
      <c r="B59" s="40"/>
      <c r="C59" s="57"/>
      <c r="D59" s="41"/>
      <c r="E59" s="41"/>
      <c r="F59" s="58"/>
      <c r="G59" s="43"/>
      <c r="H59" s="42"/>
      <c r="I59" s="45"/>
    </row>
    <row r="62" spans="2:9" ht="17.25" customHeight="1" x14ac:dyDescent="0.25"/>
    <row r="296" spans="2:9" x14ac:dyDescent="0.25">
      <c r="B296" s="40"/>
      <c r="C296" s="57"/>
      <c r="D296" s="41"/>
      <c r="E296" s="41"/>
      <c r="F296" s="42"/>
      <c r="G296" s="43"/>
      <c r="H296" s="42"/>
      <c r="I296" s="45"/>
    </row>
    <row r="297" spans="2:9" x14ac:dyDescent="0.25">
      <c r="B297" s="40"/>
      <c r="C297" s="57"/>
      <c r="D297" s="41"/>
      <c r="E297" s="41"/>
      <c r="F297" s="42"/>
      <c r="G297" s="43"/>
      <c r="H297" s="42"/>
      <c r="I297" s="45"/>
    </row>
    <row r="298" spans="2:9" x14ac:dyDescent="0.25">
      <c r="B298" s="40"/>
      <c r="C298" s="57"/>
      <c r="D298" s="41"/>
      <c r="E298" s="41"/>
      <c r="F298" s="42"/>
      <c r="G298" s="43"/>
      <c r="H298" s="42"/>
      <c r="I298" s="45"/>
    </row>
    <row r="299" spans="2:9" x14ac:dyDescent="0.25">
      <c r="B299" s="40"/>
      <c r="C299" s="57"/>
      <c r="D299" s="41"/>
      <c r="E299" s="41"/>
      <c r="F299" s="42"/>
      <c r="G299" s="43"/>
      <c r="H299" s="42"/>
      <c r="I299" s="45"/>
    </row>
    <row r="300" spans="2:9" x14ac:dyDescent="0.25">
      <c r="B300" s="40"/>
      <c r="C300" s="57"/>
      <c r="D300" s="41"/>
      <c r="E300" s="41"/>
      <c r="F300" s="42"/>
      <c r="G300" s="43"/>
      <c r="H300" s="42"/>
      <c r="I300" s="45"/>
    </row>
    <row r="301" spans="2:9" x14ac:dyDescent="0.25">
      <c r="B301" s="40"/>
      <c r="C301" s="57"/>
      <c r="D301" s="41"/>
      <c r="E301" s="41"/>
      <c r="F301" s="42"/>
      <c r="G301" s="43"/>
      <c r="H301" s="42"/>
      <c r="I301" s="45"/>
    </row>
    <row r="302" spans="2:9" x14ac:dyDescent="0.25">
      <c r="B302" s="40"/>
      <c r="C302" s="57"/>
      <c r="D302" s="41"/>
      <c r="E302" s="41"/>
      <c r="F302" s="42"/>
      <c r="G302" s="43"/>
      <c r="H302" s="42"/>
      <c r="I302" s="45"/>
    </row>
    <row r="303" spans="2:9" x14ac:dyDescent="0.25">
      <c r="B303" s="40"/>
      <c r="C303" s="57"/>
      <c r="D303" s="41"/>
      <c r="E303" s="41"/>
      <c r="F303" s="42"/>
      <c r="G303" s="43"/>
      <c r="H303" s="42"/>
      <c r="I303" s="45"/>
    </row>
    <row r="304" spans="2:9" x14ac:dyDescent="0.25">
      <c r="B304" s="40"/>
      <c r="C304" s="57"/>
      <c r="D304" s="41"/>
      <c r="E304" s="41"/>
      <c r="F304" s="42"/>
      <c r="G304" s="43"/>
      <c r="H304" s="42"/>
      <c r="I304" s="45"/>
    </row>
    <row r="305" spans="2:9" x14ac:dyDescent="0.25">
      <c r="B305" s="40"/>
      <c r="C305" s="57"/>
      <c r="D305" s="41"/>
      <c r="E305" s="41"/>
      <c r="F305" s="42"/>
      <c r="G305" s="43"/>
      <c r="H305" s="42"/>
      <c r="I305" s="45"/>
    </row>
    <row r="306" spans="2:9" x14ac:dyDescent="0.25">
      <c r="B306" s="40"/>
      <c r="C306" s="57"/>
      <c r="D306" s="41"/>
      <c r="E306" s="41"/>
      <c r="F306" s="42"/>
      <c r="G306" s="43"/>
      <c r="H306" s="42"/>
      <c r="I306" s="45"/>
    </row>
    <row r="307" spans="2:9" x14ac:dyDescent="0.25">
      <c r="B307" s="40"/>
      <c r="C307" s="57"/>
      <c r="D307" s="41"/>
      <c r="E307" s="41"/>
      <c r="F307" s="42"/>
      <c r="G307" s="43"/>
      <c r="H307" s="42"/>
      <c r="I307" s="45"/>
    </row>
    <row r="308" spans="2:9" x14ac:dyDescent="0.25">
      <c r="B308" s="40"/>
      <c r="C308" s="57"/>
      <c r="D308" s="41"/>
      <c r="E308" s="41"/>
      <c r="F308" s="42"/>
      <c r="G308" s="43"/>
      <c r="H308" s="42"/>
      <c r="I308" s="45"/>
    </row>
    <row r="309" spans="2:9" x14ac:dyDescent="0.25">
      <c r="B309" s="40"/>
      <c r="C309" s="57"/>
      <c r="D309" s="41"/>
      <c r="E309" s="41"/>
      <c r="F309" s="42"/>
      <c r="G309" s="43"/>
      <c r="H309" s="42"/>
      <c r="I309" s="45"/>
    </row>
    <row r="310" spans="2:9" x14ac:dyDescent="0.25">
      <c r="B310" s="40"/>
      <c r="C310" s="57"/>
      <c r="D310" s="41"/>
      <c r="E310" s="41"/>
      <c r="F310" s="42"/>
      <c r="G310" s="43"/>
      <c r="H310" s="42"/>
      <c r="I310" s="45"/>
    </row>
    <row r="311" spans="2:9" x14ac:dyDescent="0.25">
      <c r="B311" s="40"/>
      <c r="C311" s="57"/>
      <c r="D311" s="41"/>
      <c r="E311" s="41"/>
      <c r="F311" s="42"/>
      <c r="G311" s="43"/>
      <c r="H311" s="42"/>
      <c r="I311" s="45"/>
    </row>
    <row r="312" spans="2:9" x14ac:dyDescent="0.25">
      <c r="B312" s="40"/>
      <c r="C312" s="57"/>
      <c r="D312" s="41"/>
      <c r="E312" s="41"/>
      <c r="F312" s="42"/>
      <c r="G312" s="43"/>
      <c r="H312" s="42"/>
      <c r="I312" s="45"/>
    </row>
    <row r="313" spans="2:9" x14ac:dyDescent="0.25">
      <c r="B313" s="40"/>
      <c r="C313" s="57"/>
      <c r="D313" s="41"/>
      <c r="E313" s="41"/>
      <c r="F313" s="42"/>
      <c r="G313" s="43"/>
      <c r="H313" s="42"/>
      <c r="I313" s="45"/>
    </row>
    <row r="314" spans="2:9" x14ac:dyDescent="0.25">
      <c r="B314" s="40"/>
      <c r="C314" s="57"/>
      <c r="D314" s="41"/>
      <c r="E314" s="41"/>
      <c r="F314" s="42"/>
      <c r="G314" s="43"/>
      <c r="H314" s="42"/>
      <c r="I314" s="45"/>
    </row>
    <row r="315" spans="2:9" x14ac:dyDescent="0.25">
      <c r="B315" s="40"/>
      <c r="C315" s="57"/>
      <c r="D315" s="41"/>
      <c r="E315" s="41"/>
      <c r="F315" s="42"/>
      <c r="G315" s="43"/>
      <c r="H315" s="42"/>
      <c r="I315" s="45"/>
    </row>
    <row r="316" spans="2:9" x14ac:dyDescent="0.25">
      <c r="B316" s="40"/>
      <c r="C316" s="57"/>
      <c r="D316" s="41"/>
      <c r="E316" s="41"/>
      <c r="F316" s="42"/>
      <c r="G316" s="43"/>
      <c r="H316" s="42"/>
      <c r="I316" s="45"/>
    </row>
    <row r="317" spans="2:9" x14ac:dyDescent="0.25">
      <c r="B317" s="40"/>
      <c r="C317" s="57"/>
      <c r="D317" s="41"/>
      <c r="E317" s="41"/>
      <c r="F317" s="42"/>
      <c r="G317" s="43"/>
      <c r="H317" s="42"/>
      <c r="I317" s="45"/>
    </row>
    <row r="318" spans="2:9" x14ac:dyDescent="0.25">
      <c r="B318" s="40"/>
      <c r="C318" s="57"/>
      <c r="D318" s="41"/>
      <c r="E318" s="41"/>
      <c r="F318" s="42"/>
      <c r="G318" s="43"/>
      <c r="H318" s="42"/>
      <c r="I318" s="45"/>
    </row>
    <row r="319" spans="2:9" x14ac:dyDescent="0.25">
      <c r="B319" s="40"/>
      <c r="C319" s="57"/>
      <c r="D319" s="41"/>
      <c r="E319" s="41"/>
      <c r="F319" s="42"/>
      <c r="G319" s="43"/>
      <c r="H319" s="42"/>
      <c r="I319" s="45"/>
    </row>
    <row r="320" spans="2:9" x14ac:dyDescent="0.25">
      <c r="B320" s="40"/>
      <c r="C320" s="57"/>
      <c r="D320" s="41"/>
      <c r="E320" s="41"/>
      <c r="F320" s="42"/>
      <c r="G320" s="43"/>
      <c r="H320" s="42"/>
      <c r="I320" s="45"/>
    </row>
    <row r="321" spans="2:9" x14ac:dyDescent="0.25">
      <c r="B321" s="40"/>
      <c r="C321" s="57"/>
      <c r="D321" s="41"/>
      <c r="E321" s="41"/>
      <c r="F321" s="42"/>
      <c r="G321" s="43"/>
      <c r="H321" s="42"/>
      <c r="I321" s="45"/>
    </row>
    <row r="322" spans="2:9" x14ac:dyDescent="0.25">
      <c r="B322" s="40"/>
      <c r="C322" s="57"/>
      <c r="D322" s="41"/>
      <c r="E322" s="41"/>
      <c r="F322" s="42"/>
      <c r="G322" s="43"/>
      <c r="H322" s="42"/>
      <c r="I322" s="45"/>
    </row>
    <row r="323" spans="2:9" x14ac:dyDescent="0.25">
      <c r="B323" s="40"/>
      <c r="C323" s="57"/>
      <c r="D323" s="41"/>
      <c r="E323" s="41"/>
      <c r="F323" s="42"/>
      <c r="G323" s="43"/>
      <c r="H323" s="42"/>
      <c r="I323" s="45"/>
    </row>
    <row r="324" spans="2:9" x14ac:dyDescent="0.25">
      <c r="B324" s="40"/>
      <c r="C324" s="57"/>
      <c r="D324" s="41"/>
      <c r="E324" s="41"/>
      <c r="F324" s="42"/>
      <c r="G324" s="43"/>
      <c r="H324" s="42"/>
      <c r="I324" s="45"/>
    </row>
    <row r="325" spans="2:9" x14ac:dyDescent="0.25">
      <c r="B325" s="40"/>
      <c r="C325" s="57"/>
      <c r="D325" s="41"/>
      <c r="E325" s="41"/>
      <c r="F325" s="42"/>
      <c r="G325" s="43"/>
      <c r="H325" s="42"/>
      <c r="I325" s="45"/>
    </row>
    <row r="326" spans="2:9" x14ac:dyDescent="0.25">
      <c r="B326" s="40"/>
      <c r="C326" s="57"/>
      <c r="D326" s="41"/>
      <c r="E326" s="41"/>
      <c r="F326" s="42"/>
      <c r="G326" s="43"/>
      <c r="H326" s="42"/>
      <c r="I326" s="45"/>
    </row>
    <row r="327" spans="2:9" x14ac:dyDescent="0.25">
      <c r="B327" s="40"/>
      <c r="C327" s="57"/>
      <c r="D327" s="41"/>
      <c r="E327" s="41"/>
      <c r="F327" s="42"/>
      <c r="G327" s="43"/>
      <c r="H327" s="42"/>
      <c r="I327" s="45"/>
    </row>
    <row r="328" spans="2:9" x14ac:dyDescent="0.25">
      <c r="B328" s="40"/>
      <c r="C328" s="57"/>
      <c r="D328" s="41"/>
      <c r="E328" s="41"/>
      <c r="F328" s="42"/>
      <c r="G328" s="43"/>
      <c r="H328" s="42"/>
      <c r="I328" s="45"/>
    </row>
    <row r="329" spans="2:9" x14ac:dyDescent="0.25">
      <c r="B329" s="40"/>
      <c r="C329" s="57"/>
      <c r="D329" s="41"/>
      <c r="E329" s="41"/>
      <c r="F329" s="42"/>
      <c r="G329" s="43"/>
      <c r="H329" s="42"/>
      <c r="I329" s="45"/>
    </row>
    <row r="330" spans="2:9" x14ac:dyDescent="0.25">
      <c r="B330" s="40"/>
      <c r="C330" s="57"/>
      <c r="D330" s="41"/>
      <c r="E330" s="41"/>
      <c r="F330" s="42"/>
      <c r="G330" s="43"/>
      <c r="H330" s="42"/>
      <c r="I330" s="45"/>
    </row>
    <row r="331" spans="2:9" x14ac:dyDescent="0.25">
      <c r="B331" s="40"/>
      <c r="C331" s="57"/>
      <c r="D331" s="41"/>
      <c r="E331" s="41"/>
      <c r="F331" s="42"/>
      <c r="G331" s="43"/>
      <c r="H331" s="42"/>
      <c r="I331" s="45"/>
    </row>
    <row r="332" spans="2:9" x14ac:dyDescent="0.25">
      <c r="B332" s="40"/>
      <c r="C332" s="57"/>
      <c r="D332" s="41"/>
      <c r="E332" s="41"/>
      <c r="F332" s="42"/>
      <c r="G332" s="43"/>
      <c r="H332" s="42"/>
      <c r="I332" s="45"/>
    </row>
    <row r="333" spans="2:9" x14ac:dyDescent="0.25">
      <c r="B333" s="40"/>
      <c r="C333" s="57"/>
      <c r="D333" s="41"/>
      <c r="E333" s="41"/>
      <c r="F333" s="42"/>
      <c r="G333" s="43"/>
      <c r="H333" s="42"/>
      <c r="I333" s="45"/>
    </row>
    <row r="334" spans="2:9" x14ac:dyDescent="0.25">
      <c r="B334" s="40"/>
      <c r="C334" s="57"/>
      <c r="D334" s="41"/>
      <c r="E334" s="41"/>
      <c r="F334" s="42"/>
      <c r="G334" s="43"/>
      <c r="H334" s="42"/>
      <c r="I334" s="45"/>
    </row>
    <row r="335" spans="2:9" x14ac:dyDescent="0.25">
      <c r="B335" s="40"/>
      <c r="C335" s="57"/>
      <c r="D335" s="41"/>
      <c r="E335" s="41"/>
      <c r="F335" s="42"/>
      <c r="G335" s="43"/>
      <c r="H335" s="42"/>
      <c r="I335" s="45"/>
    </row>
    <row r="336" spans="2:9" x14ac:dyDescent="0.25">
      <c r="B336" s="40"/>
      <c r="C336" s="57"/>
      <c r="D336" s="41"/>
      <c r="E336" s="41"/>
      <c r="F336" s="42"/>
      <c r="G336" s="43"/>
      <c r="H336" s="42"/>
      <c r="I336" s="45"/>
    </row>
    <row r="337" spans="2:9" x14ac:dyDescent="0.25">
      <c r="B337" s="40"/>
      <c r="C337" s="57"/>
      <c r="D337" s="41"/>
      <c r="E337" s="41"/>
      <c r="F337" s="42"/>
      <c r="G337" s="43"/>
      <c r="H337" s="42"/>
      <c r="I337" s="45"/>
    </row>
    <row r="338" spans="2:9" x14ac:dyDescent="0.25">
      <c r="B338" s="40"/>
      <c r="C338" s="57"/>
      <c r="D338" s="41"/>
      <c r="E338" s="41"/>
      <c r="F338" s="42"/>
      <c r="G338" s="43"/>
      <c r="H338" s="42"/>
      <c r="I338" s="45"/>
    </row>
    <row r="339" spans="2:9" x14ac:dyDescent="0.25">
      <c r="B339" s="40"/>
      <c r="C339" s="57"/>
      <c r="D339" s="41"/>
      <c r="E339" s="41"/>
      <c r="F339" s="42"/>
      <c r="G339" s="43"/>
      <c r="H339" s="42"/>
      <c r="I339" s="45"/>
    </row>
    <row r="340" spans="2:9" x14ac:dyDescent="0.25">
      <c r="B340" s="40"/>
      <c r="C340" s="57"/>
      <c r="D340" s="41"/>
      <c r="E340" s="41"/>
      <c r="F340" s="42"/>
      <c r="G340" s="43"/>
      <c r="H340" s="42"/>
      <c r="I340" s="45"/>
    </row>
    <row r="341" spans="2:9" x14ac:dyDescent="0.25">
      <c r="B341" s="40"/>
      <c r="C341" s="57"/>
      <c r="D341" s="41"/>
      <c r="E341" s="41"/>
      <c r="F341" s="42"/>
      <c r="G341" s="43"/>
      <c r="H341" s="42"/>
      <c r="I341" s="45"/>
    </row>
    <row r="342" spans="2:9" x14ac:dyDescent="0.25">
      <c r="B342" s="40"/>
      <c r="C342" s="57"/>
      <c r="D342" s="41"/>
      <c r="E342" s="41"/>
      <c r="F342" s="42"/>
      <c r="G342" s="43"/>
      <c r="H342" s="42"/>
      <c r="I342" s="45"/>
    </row>
    <row r="343" spans="2:9" x14ac:dyDescent="0.25">
      <c r="B343" s="40"/>
      <c r="C343" s="57"/>
      <c r="D343" s="41"/>
      <c r="E343" s="41"/>
      <c r="F343" s="42"/>
      <c r="G343" s="43"/>
      <c r="H343" s="42"/>
      <c r="I343" s="45"/>
    </row>
    <row r="344" spans="2:9" x14ac:dyDescent="0.25">
      <c r="B344" s="40"/>
      <c r="C344" s="57"/>
      <c r="D344" s="41"/>
      <c r="E344" s="41"/>
      <c r="F344" s="42"/>
      <c r="G344" s="43"/>
      <c r="H344" s="42"/>
      <c r="I344" s="45"/>
    </row>
    <row r="345" spans="2:9" x14ac:dyDescent="0.25">
      <c r="B345" s="40"/>
      <c r="C345" s="57"/>
      <c r="D345" s="41"/>
      <c r="E345" s="41"/>
      <c r="F345" s="42"/>
      <c r="G345" s="43"/>
      <c r="H345" s="42"/>
      <c r="I345" s="45"/>
    </row>
    <row r="346" spans="2:9" x14ac:dyDescent="0.25">
      <c r="B346" s="40"/>
      <c r="C346" s="57"/>
      <c r="D346" s="41"/>
      <c r="E346" s="41"/>
      <c r="F346" s="42"/>
      <c r="G346" s="43"/>
      <c r="H346" s="42"/>
      <c r="I346" s="45"/>
    </row>
    <row r="347" spans="2:9" x14ac:dyDescent="0.25">
      <c r="B347" s="40"/>
      <c r="C347" s="57"/>
      <c r="D347" s="41"/>
      <c r="E347" s="41"/>
      <c r="F347" s="42"/>
      <c r="G347" s="43"/>
      <c r="H347" s="42"/>
      <c r="I347" s="45"/>
    </row>
    <row r="348" spans="2:9" x14ac:dyDescent="0.25">
      <c r="B348" s="40"/>
      <c r="C348" s="57"/>
      <c r="D348" s="41"/>
      <c r="E348" s="41"/>
      <c r="F348" s="42"/>
      <c r="G348" s="43"/>
      <c r="H348" s="42"/>
      <c r="I348" s="45"/>
    </row>
    <row r="349" spans="2:9" x14ac:dyDescent="0.25">
      <c r="B349" s="40"/>
      <c r="C349" s="57"/>
      <c r="D349" s="41"/>
      <c r="E349" s="41"/>
      <c r="F349" s="42"/>
      <c r="G349" s="43"/>
      <c r="H349" s="42"/>
      <c r="I349" s="45"/>
    </row>
    <row r="350" spans="2:9" x14ac:dyDescent="0.25">
      <c r="B350" s="40"/>
      <c r="C350" s="57"/>
      <c r="D350" s="41"/>
      <c r="E350" s="41"/>
      <c r="F350" s="42"/>
      <c r="G350" s="43"/>
      <c r="H350" s="42"/>
      <c r="I350" s="45"/>
    </row>
    <row r="351" spans="2:9" x14ac:dyDescent="0.25">
      <c r="B351" s="40"/>
      <c r="C351" s="57"/>
      <c r="D351" s="41"/>
      <c r="E351" s="41"/>
      <c r="F351" s="42"/>
      <c r="G351" s="43"/>
      <c r="H351" s="42"/>
      <c r="I351" s="45"/>
    </row>
    <row r="352" spans="2:9" x14ac:dyDescent="0.25">
      <c r="B352" s="40"/>
      <c r="C352" s="57"/>
      <c r="D352" s="41"/>
      <c r="E352" s="41"/>
      <c r="F352" s="42"/>
      <c r="G352" s="43"/>
      <c r="H352" s="42"/>
      <c r="I352" s="45"/>
    </row>
    <row r="353" spans="2:9" x14ac:dyDescent="0.25">
      <c r="B353" s="40"/>
      <c r="C353" s="57"/>
      <c r="D353" s="41"/>
      <c r="E353" s="41"/>
      <c r="F353" s="42"/>
      <c r="G353" s="43"/>
      <c r="H353" s="42"/>
      <c r="I353" s="45"/>
    </row>
    <row r="354" spans="2:9" x14ac:dyDescent="0.25">
      <c r="B354" s="40"/>
      <c r="C354" s="57"/>
      <c r="D354" s="41"/>
      <c r="E354" s="41"/>
      <c r="F354" s="42"/>
      <c r="G354" s="43"/>
      <c r="H354" s="42"/>
      <c r="I354" s="45"/>
    </row>
    <row r="355" spans="2:9" x14ac:dyDescent="0.25">
      <c r="B355" s="40"/>
      <c r="C355" s="57"/>
      <c r="D355" s="41"/>
      <c r="E355" s="41"/>
      <c r="F355" s="42"/>
      <c r="G355" s="43"/>
      <c r="H355" s="42"/>
      <c r="I355" s="45"/>
    </row>
    <row r="356" spans="2:9" x14ac:dyDescent="0.25">
      <c r="B356" s="40"/>
      <c r="C356" s="57"/>
      <c r="D356" s="41"/>
      <c r="E356" s="41"/>
      <c r="F356" s="42"/>
      <c r="G356" s="43"/>
      <c r="H356" s="42"/>
      <c r="I356" s="45"/>
    </row>
    <row r="357" spans="2:9" x14ac:dyDescent="0.25">
      <c r="B357" s="40"/>
      <c r="C357" s="57"/>
      <c r="D357" s="41"/>
      <c r="E357" s="41"/>
      <c r="F357" s="42"/>
      <c r="G357" s="43"/>
      <c r="H357" s="42"/>
      <c r="I357" s="45"/>
    </row>
    <row r="358" spans="2:9" x14ac:dyDescent="0.25">
      <c r="B358" s="40"/>
      <c r="C358" s="57"/>
      <c r="D358" s="41"/>
      <c r="E358" s="41"/>
      <c r="F358" s="42"/>
      <c r="G358" s="43"/>
      <c r="H358" s="42"/>
      <c r="I358" s="45"/>
    </row>
    <row r="359" spans="2:9" x14ac:dyDescent="0.25">
      <c r="B359" s="40"/>
      <c r="C359" s="57"/>
      <c r="D359" s="41"/>
      <c r="E359" s="41"/>
      <c r="F359" s="42"/>
      <c r="G359" s="43"/>
      <c r="H359" s="42"/>
      <c r="I359" s="45"/>
    </row>
    <row r="360" spans="2:9" x14ac:dyDescent="0.25">
      <c r="B360" s="40"/>
      <c r="C360" s="57"/>
      <c r="D360" s="41"/>
      <c r="E360" s="41"/>
      <c r="F360" s="42"/>
      <c r="G360" s="43"/>
      <c r="H360" s="42"/>
      <c r="I360" s="45"/>
    </row>
    <row r="361" spans="2:9" x14ac:dyDescent="0.25">
      <c r="B361" s="40"/>
      <c r="C361" s="57"/>
      <c r="D361" s="41"/>
      <c r="E361" s="41"/>
      <c r="F361" s="42"/>
      <c r="G361" s="43"/>
      <c r="H361" s="42"/>
      <c r="I361" s="45"/>
    </row>
    <row r="362" spans="2:9" x14ac:dyDescent="0.25">
      <c r="B362" s="40"/>
      <c r="C362" s="57"/>
      <c r="D362" s="41"/>
      <c r="E362" s="41"/>
      <c r="F362" s="42"/>
      <c r="G362" s="43"/>
      <c r="H362" s="42"/>
      <c r="I362" s="45"/>
    </row>
    <row r="363" spans="2:9" x14ac:dyDescent="0.25">
      <c r="B363" s="40"/>
      <c r="C363" s="57"/>
      <c r="D363" s="41"/>
      <c r="E363" s="41"/>
      <c r="F363" s="42"/>
      <c r="G363" s="43"/>
      <c r="H363" s="42"/>
      <c r="I363" s="45"/>
    </row>
    <row r="364" spans="2:9" x14ac:dyDescent="0.25">
      <c r="B364" s="40"/>
      <c r="C364" s="57"/>
      <c r="D364" s="41"/>
      <c r="E364" s="41"/>
      <c r="F364" s="42"/>
      <c r="G364" s="43"/>
      <c r="H364" s="42"/>
      <c r="I364" s="45"/>
    </row>
    <row r="365" spans="2:9" x14ac:dyDescent="0.25">
      <c r="B365" s="40"/>
      <c r="C365" s="57"/>
      <c r="D365" s="41"/>
      <c r="E365" s="41"/>
      <c r="F365" s="42"/>
      <c r="G365" s="43"/>
      <c r="H365" s="42"/>
      <c r="I365" s="45"/>
    </row>
    <row r="366" spans="2:9" x14ac:dyDescent="0.25">
      <c r="B366" s="40"/>
      <c r="C366" s="57"/>
      <c r="D366" s="41"/>
      <c r="E366" s="41"/>
      <c r="F366" s="42"/>
      <c r="G366" s="43"/>
      <c r="H366" s="42"/>
      <c r="I366" s="45"/>
    </row>
    <row r="367" spans="2:9" x14ac:dyDescent="0.25">
      <c r="B367" s="40"/>
      <c r="C367" s="57"/>
      <c r="D367" s="41"/>
      <c r="E367" s="41"/>
      <c r="F367" s="42"/>
      <c r="G367" s="43"/>
      <c r="H367" s="42"/>
      <c r="I367" s="45"/>
    </row>
    <row r="368" spans="2:9" x14ac:dyDescent="0.25">
      <c r="B368" s="40"/>
      <c r="C368" s="57"/>
      <c r="D368" s="41"/>
      <c r="E368" s="41"/>
      <c r="F368" s="42"/>
      <c r="G368" s="43"/>
      <c r="H368" s="42"/>
      <c r="I368" s="45"/>
    </row>
    <row r="369" spans="2:9" x14ac:dyDescent="0.25">
      <c r="B369" s="40"/>
      <c r="C369" s="57"/>
      <c r="D369" s="41"/>
      <c r="E369" s="41"/>
      <c r="F369" s="42"/>
      <c r="G369" s="43"/>
      <c r="H369" s="42"/>
      <c r="I369" s="45"/>
    </row>
    <row r="370" spans="2:9" x14ac:dyDescent="0.25">
      <c r="B370" s="40"/>
      <c r="C370" s="57"/>
      <c r="D370" s="41"/>
      <c r="E370" s="41"/>
      <c r="F370" s="42"/>
      <c r="G370" s="43"/>
      <c r="H370" s="42"/>
      <c r="I370" s="45"/>
    </row>
    <row r="371" spans="2:9" x14ac:dyDescent="0.25">
      <c r="B371" s="40"/>
      <c r="C371" s="57"/>
      <c r="D371" s="41"/>
      <c r="E371" s="41"/>
      <c r="F371" s="42"/>
      <c r="G371" s="43"/>
      <c r="H371" s="42"/>
      <c r="I371" s="45"/>
    </row>
    <row r="372" spans="2:9" x14ac:dyDescent="0.25">
      <c r="B372" s="40"/>
      <c r="C372" s="57"/>
      <c r="D372" s="41"/>
      <c r="E372" s="41"/>
      <c r="F372" s="42"/>
      <c r="G372" s="43"/>
      <c r="H372" s="42"/>
      <c r="I372" s="45"/>
    </row>
    <row r="373" spans="2:9" x14ac:dyDescent="0.25">
      <c r="B373" s="40"/>
      <c r="C373" s="57"/>
      <c r="D373" s="41"/>
      <c r="E373" s="41"/>
      <c r="F373" s="42"/>
      <c r="G373" s="43"/>
      <c r="H373" s="42"/>
      <c r="I373" s="45"/>
    </row>
    <row r="374" spans="2:9" x14ac:dyDescent="0.25">
      <c r="B374" s="40"/>
      <c r="C374" s="57"/>
      <c r="D374" s="41"/>
      <c r="E374" s="41"/>
      <c r="F374" s="42"/>
      <c r="G374" s="43"/>
      <c r="H374" s="42"/>
      <c r="I374" s="45"/>
    </row>
    <row r="375" spans="2:9" x14ac:dyDescent="0.25">
      <c r="B375" s="40"/>
      <c r="C375" s="57"/>
      <c r="D375" s="41"/>
      <c r="E375" s="41"/>
      <c r="F375" s="42"/>
      <c r="G375" s="43"/>
      <c r="H375" s="42"/>
      <c r="I375" s="45"/>
    </row>
    <row r="376" spans="2:9" x14ac:dyDescent="0.25">
      <c r="B376" s="40"/>
      <c r="C376" s="57"/>
      <c r="D376" s="41"/>
      <c r="E376" s="41"/>
      <c r="F376" s="42"/>
      <c r="G376" s="43"/>
      <c r="H376" s="42"/>
      <c r="I376" s="45"/>
    </row>
    <row r="377" spans="2:9" x14ac:dyDescent="0.25">
      <c r="B377" s="40"/>
      <c r="C377" s="57"/>
      <c r="D377" s="41"/>
      <c r="E377" s="41"/>
      <c r="F377" s="42"/>
      <c r="G377" s="43"/>
      <c r="H377" s="42"/>
      <c r="I377" s="45"/>
    </row>
    <row r="378" spans="2:9" x14ac:dyDescent="0.25">
      <c r="B378" s="40"/>
      <c r="C378" s="57"/>
      <c r="D378" s="41"/>
      <c r="E378" s="41"/>
      <c r="F378" s="42"/>
      <c r="G378" s="43"/>
      <c r="H378" s="42"/>
      <c r="I378" s="45"/>
    </row>
    <row r="379" spans="2:9" x14ac:dyDescent="0.25">
      <c r="B379" s="40"/>
      <c r="C379" s="57"/>
      <c r="D379" s="41"/>
      <c r="E379" s="41"/>
      <c r="F379" s="42"/>
      <c r="G379" s="43"/>
      <c r="H379" s="42"/>
      <c r="I379" s="45"/>
    </row>
    <row r="380" spans="2:9" x14ac:dyDescent="0.25">
      <c r="B380" s="40"/>
      <c r="C380" s="57"/>
      <c r="D380" s="41"/>
      <c r="E380" s="41"/>
      <c r="F380" s="42"/>
      <c r="G380" s="43"/>
      <c r="H380" s="42"/>
      <c r="I380" s="45"/>
    </row>
    <row r="381" spans="2:9" x14ac:dyDescent="0.25">
      <c r="B381" s="40"/>
      <c r="C381" s="57"/>
      <c r="D381" s="41"/>
      <c r="E381" s="41"/>
      <c r="F381" s="42"/>
      <c r="G381" s="43"/>
      <c r="H381" s="42"/>
      <c r="I381" s="45"/>
    </row>
    <row r="382" spans="2:9" x14ac:dyDescent="0.25">
      <c r="B382" s="40"/>
      <c r="C382" s="57"/>
      <c r="D382" s="41"/>
      <c r="E382" s="41"/>
      <c r="F382" s="42"/>
      <c r="G382" s="43"/>
      <c r="H382" s="42"/>
      <c r="I382" s="45"/>
    </row>
    <row r="383" spans="2:9" x14ac:dyDescent="0.25">
      <c r="B383" s="40"/>
      <c r="C383" s="57"/>
      <c r="D383" s="41"/>
      <c r="E383" s="41"/>
      <c r="F383" s="42"/>
      <c r="G383" s="43"/>
      <c r="H383" s="42"/>
      <c r="I383" s="45"/>
    </row>
    <row r="384" spans="2:9" x14ac:dyDescent="0.25">
      <c r="B384" s="40"/>
      <c r="C384" s="57"/>
      <c r="D384" s="41"/>
      <c r="E384" s="41"/>
      <c r="F384" s="42"/>
      <c r="G384" s="43"/>
      <c r="H384" s="42"/>
      <c r="I384" s="45"/>
    </row>
    <row r="385" spans="2:9" x14ac:dyDescent="0.25">
      <c r="B385" s="40"/>
      <c r="C385" s="57"/>
      <c r="D385" s="41"/>
      <c r="E385" s="41"/>
      <c r="F385" s="42"/>
      <c r="G385" s="43"/>
      <c r="H385" s="42"/>
      <c r="I385" s="45"/>
    </row>
    <row r="386" spans="2:9" x14ac:dyDescent="0.25">
      <c r="B386" s="40"/>
      <c r="C386" s="57"/>
      <c r="D386" s="41"/>
      <c r="E386" s="41"/>
      <c r="F386" s="42"/>
      <c r="G386" s="43"/>
      <c r="H386" s="42"/>
      <c r="I386" s="45"/>
    </row>
    <row r="387" spans="2:9" x14ac:dyDescent="0.25">
      <c r="B387" s="40"/>
      <c r="C387" s="57"/>
      <c r="D387" s="41"/>
      <c r="E387" s="41"/>
      <c r="F387" s="42"/>
      <c r="G387" s="43"/>
      <c r="H387" s="42"/>
      <c r="I387" s="45"/>
    </row>
    <row r="388" spans="2:9" x14ac:dyDescent="0.25">
      <c r="B388" s="40"/>
      <c r="C388" s="57"/>
      <c r="D388" s="41"/>
      <c r="E388" s="41"/>
      <c r="F388" s="42"/>
      <c r="G388" s="43"/>
      <c r="H388" s="42"/>
      <c r="I388" s="45"/>
    </row>
    <row r="389" spans="2:9" x14ac:dyDescent="0.25">
      <c r="B389" s="40"/>
      <c r="C389" s="57"/>
      <c r="D389" s="41"/>
      <c r="E389" s="41"/>
      <c r="F389" s="42"/>
      <c r="G389" s="43"/>
      <c r="H389" s="42"/>
      <c r="I389" s="45"/>
    </row>
    <row r="390" spans="2:9" x14ac:dyDescent="0.25">
      <c r="B390" s="40"/>
      <c r="C390" s="57"/>
      <c r="D390" s="41"/>
      <c r="E390" s="41"/>
      <c r="F390" s="42"/>
      <c r="G390" s="43"/>
      <c r="H390" s="42"/>
      <c r="I390" s="45"/>
    </row>
    <row r="391" spans="2:9" x14ac:dyDescent="0.25">
      <c r="B391" s="40"/>
      <c r="C391" s="57"/>
      <c r="D391" s="41"/>
      <c r="E391" s="41"/>
      <c r="F391" s="42"/>
      <c r="G391" s="43"/>
      <c r="H391" s="42"/>
      <c r="I391" s="45"/>
    </row>
    <row r="392" spans="2:9" x14ac:dyDescent="0.25">
      <c r="B392" s="40"/>
      <c r="C392" s="57"/>
      <c r="D392" s="41"/>
      <c r="E392" s="41"/>
      <c r="F392" s="42"/>
      <c r="G392" s="43"/>
      <c r="H392" s="42"/>
      <c r="I392" s="45"/>
    </row>
    <row r="393" spans="2:9" x14ac:dyDescent="0.25">
      <c r="B393" s="40"/>
      <c r="C393" s="57"/>
      <c r="D393" s="41"/>
      <c r="E393" s="41"/>
      <c r="F393" s="42"/>
      <c r="G393" s="43"/>
      <c r="H393" s="42"/>
      <c r="I393" s="45"/>
    </row>
    <row r="394" spans="2:9" x14ac:dyDescent="0.25">
      <c r="B394" s="40"/>
      <c r="C394" s="57"/>
      <c r="D394" s="41"/>
      <c r="E394" s="41"/>
      <c r="F394" s="42"/>
      <c r="G394" s="43"/>
      <c r="H394" s="42"/>
      <c r="I394" s="45"/>
    </row>
    <row r="395" spans="2:9" x14ac:dyDescent="0.25">
      <c r="B395" s="40"/>
      <c r="C395" s="57"/>
      <c r="D395" s="41"/>
      <c r="E395" s="41"/>
      <c r="F395" s="42"/>
      <c r="G395" s="43"/>
      <c r="H395" s="42"/>
      <c r="I395" s="45"/>
    </row>
    <row r="396" spans="2:9" x14ac:dyDescent="0.25">
      <c r="B396" s="40"/>
      <c r="C396" s="57"/>
      <c r="D396" s="41"/>
      <c r="E396" s="41"/>
      <c r="F396" s="42"/>
      <c r="G396" s="43"/>
      <c r="H396" s="42"/>
      <c r="I396" s="45"/>
    </row>
    <row r="397" spans="2:9" x14ac:dyDescent="0.25">
      <c r="B397" s="40"/>
      <c r="C397" s="57"/>
      <c r="D397" s="41"/>
      <c r="E397" s="41"/>
      <c r="F397" s="42"/>
      <c r="G397" s="43"/>
      <c r="H397" s="42"/>
      <c r="I397" s="45"/>
    </row>
    <row r="398" spans="2:9" x14ac:dyDescent="0.25">
      <c r="B398" s="40"/>
      <c r="C398" s="57"/>
      <c r="D398" s="41"/>
      <c r="E398" s="41"/>
      <c r="F398" s="42"/>
      <c r="G398" s="43"/>
      <c r="H398" s="42"/>
      <c r="I398" s="45"/>
    </row>
    <row r="399" spans="2:9" x14ac:dyDescent="0.25">
      <c r="B399" s="40"/>
      <c r="C399" s="57"/>
      <c r="D399" s="41"/>
      <c r="E399" s="41"/>
      <c r="F399" s="42"/>
      <c r="G399" s="43"/>
      <c r="H399" s="42"/>
      <c r="I399" s="45"/>
    </row>
    <row r="400" spans="2:9" x14ac:dyDescent="0.25">
      <c r="B400" s="40"/>
      <c r="C400" s="57"/>
      <c r="D400" s="41"/>
      <c r="E400" s="41"/>
      <c r="F400" s="42"/>
      <c r="G400" s="43"/>
      <c r="H400" s="42"/>
      <c r="I400" s="45"/>
    </row>
    <row r="401" spans="2:9" x14ac:dyDescent="0.25">
      <c r="B401" s="40"/>
      <c r="C401" s="57"/>
      <c r="D401" s="41"/>
      <c r="E401" s="41"/>
      <c r="F401" s="42"/>
      <c r="G401" s="43"/>
      <c r="H401" s="42"/>
      <c r="I401" s="45"/>
    </row>
    <row r="402" spans="2:9" x14ac:dyDescent="0.25">
      <c r="B402" s="40"/>
      <c r="C402" s="57"/>
      <c r="D402" s="41"/>
      <c r="E402" s="41"/>
      <c r="F402" s="42"/>
      <c r="G402" s="43"/>
      <c r="H402" s="42"/>
      <c r="I402" s="45"/>
    </row>
    <row r="403" spans="2:9" x14ac:dyDescent="0.25">
      <c r="B403" s="40"/>
      <c r="C403" s="57"/>
      <c r="D403" s="41"/>
      <c r="E403" s="41"/>
      <c r="F403" s="42"/>
      <c r="G403" s="43"/>
      <c r="H403" s="42"/>
      <c r="I403" s="45"/>
    </row>
    <row r="404" spans="2:9" x14ac:dyDescent="0.25">
      <c r="B404" s="40"/>
      <c r="C404" s="57"/>
      <c r="D404" s="41"/>
      <c r="E404" s="41"/>
      <c r="F404" s="42"/>
      <c r="G404" s="43"/>
      <c r="H404" s="42"/>
      <c r="I404" s="45"/>
    </row>
    <row r="405" spans="2:9" x14ac:dyDescent="0.25">
      <c r="B405" s="40"/>
      <c r="C405" s="57"/>
      <c r="D405" s="41"/>
      <c r="E405" s="41"/>
      <c r="F405" s="42"/>
      <c r="G405" s="43"/>
      <c r="H405" s="42"/>
      <c r="I405" s="45"/>
    </row>
    <row r="406" spans="2:9" x14ac:dyDescent="0.25">
      <c r="B406" s="40"/>
      <c r="C406" s="57"/>
      <c r="D406" s="41"/>
      <c r="E406" s="41"/>
      <c r="F406" s="42"/>
      <c r="G406" s="43"/>
      <c r="H406" s="42"/>
      <c r="I406" s="45"/>
    </row>
    <row r="407" spans="2:9" x14ac:dyDescent="0.25">
      <c r="B407" s="40"/>
      <c r="C407" s="57"/>
      <c r="D407" s="41"/>
      <c r="E407" s="41"/>
      <c r="F407" s="42"/>
      <c r="G407" s="43"/>
      <c r="H407" s="42"/>
      <c r="I407" s="45"/>
    </row>
    <row r="408" spans="2:9" x14ac:dyDescent="0.25">
      <c r="B408" s="40"/>
      <c r="C408" s="57"/>
      <c r="D408" s="41"/>
      <c r="E408" s="41"/>
      <c r="F408" s="42"/>
      <c r="G408" s="43"/>
      <c r="H408" s="42"/>
      <c r="I408" s="45"/>
    </row>
    <row r="409" spans="2:9" x14ac:dyDescent="0.25">
      <c r="B409" s="40"/>
      <c r="C409" s="57"/>
      <c r="D409" s="41"/>
      <c r="E409" s="41"/>
      <c r="F409" s="42"/>
      <c r="G409" s="43"/>
      <c r="H409" s="42"/>
      <c r="I409" s="45"/>
    </row>
    <row r="410" spans="2:9" x14ac:dyDescent="0.25">
      <c r="B410" s="40"/>
      <c r="C410" s="57"/>
      <c r="D410" s="41"/>
      <c r="E410" s="41"/>
      <c r="F410" s="42"/>
      <c r="G410" s="43"/>
      <c r="H410" s="42"/>
      <c r="I410" s="45"/>
    </row>
    <row r="411" spans="2:9" x14ac:dyDescent="0.25">
      <c r="B411" s="40"/>
      <c r="C411" s="57"/>
      <c r="D411" s="41"/>
      <c r="E411" s="41"/>
      <c r="F411" s="42"/>
      <c r="G411" s="43"/>
      <c r="H411" s="42"/>
      <c r="I411" s="45"/>
    </row>
    <row r="412" spans="2:9" x14ac:dyDescent="0.25">
      <c r="B412" s="40"/>
      <c r="C412" s="57"/>
      <c r="D412" s="41"/>
      <c r="E412" s="41"/>
      <c r="F412" s="42"/>
      <c r="G412" s="43"/>
      <c r="H412" s="42"/>
      <c r="I412" s="45"/>
    </row>
    <row r="413" spans="2:9" x14ac:dyDescent="0.25">
      <c r="B413" s="40"/>
      <c r="C413" s="57"/>
      <c r="D413" s="41"/>
      <c r="E413" s="41"/>
      <c r="F413" s="42"/>
      <c r="G413" s="43"/>
      <c r="H413" s="42"/>
      <c r="I413" s="45"/>
    </row>
    <row r="414" spans="2:9" x14ac:dyDescent="0.25">
      <c r="B414" s="40"/>
      <c r="C414" s="57"/>
      <c r="D414" s="41"/>
      <c r="E414" s="41"/>
      <c r="F414" s="42"/>
      <c r="G414" s="43"/>
      <c r="H414" s="42"/>
      <c r="I414" s="45"/>
    </row>
    <row r="415" spans="2:9" x14ac:dyDescent="0.25">
      <c r="B415" s="40"/>
      <c r="C415" s="57"/>
      <c r="D415" s="41"/>
      <c r="E415" s="41"/>
      <c r="F415" s="42"/>
      <c r="G415" s="43"/>
      <c r="H415" s="42"/>
      <c r="I415" s="45"/>
    </row>
    <row r="416" spans="2:9" x14ac:dyDescent="0.25">
      <c r="B416" s="40"/>
      <c r="C416" s="57"/>
      <c r="D416" s="41"/>
      <c r="E416" s="41"/>
      <c r="F416" s="42"/>
      <c r="G416" s="43"/>
      <c r="H416" s="42"/>
      <c r="I416" s="45"/>
    </row>
    <row r="417" spans="2:9" x14ac:dyDescent="0.25">
      <c r="B417" s="40"/>
      <c r="C417" s="57"/>
      <c r="D417" s="41"/>
      <c r="E417" s="41"/>
      <c r="F417" s="42"/>
      <c r="G417" s="43"/>
      <c r="H417" s="42"/>
      <c r="I417" s="45"/>
    </row>
    <row r="418" spans="2:9" x14ac:dyDescent="0.25">
      <c r="B418" s="40"/>
      <c r="C418" s="57"/>
      <c r="D418" s="41"/>
      <c r="E418" s="41"/>
      <c r="F418" s="42"/>
      <c r="G418" s="43"/>
      <c r="H418" s="42"/>
      <c r="I418" s="45"/>
    </row>
    <row r="419" spans="2:9" x14ac:dyDescent="0.25">
      <c r="B419" s="40"/>
      <c r="C419" s="57"/>
      <c r="D419" s="41"/>
      <c r="E419" s="41"/>
      <c r="F419" s="42"/>
      <c r="G419" s="43"/>
      <c r="H419" s="42"/>
      <c r="I419" s="45"/>
    </row>
    <row r="420" spans="2:9" x14ac:dyDescent="0.25">
      <c r="B420" s="40"/>
      <c r="C420" s="57"/>
      <c r="D420" s="41"/>
      <c r="E420" s="41"/>
      <c r="F420" s="42"/>
      <c r="G420" s="43"/>
      <c r="H420" s="42"/>
      <c r="I420" s="45"/>
    </row>
    <row r="421" spans="2:9" x14ac:dyDescent="0.25">
      <c r="B421" s="40"/>
      <c r="C421" s="57"/>
      <c r="D421" s="41"/>
      <c r="E421" s="41"/>
      <c r="F421" s="42"/>
      <c r="G421" s="43"/>
      <c r="H421" s="42"/>
      <c r="I421" s="45"/>
    </row>
    <row r="422" spans="2:9" x14ac:dyDescent="0.25">
      <c r="B422" s="40"/>
      <c r="C422" s="57"/>
      <c r="D422" s="41"/>
      <c r="E422" s="41"/>
      <c r="F422" s="42"/>
      <c r="G422" s="43"/>
      <c r="H422" s="42"/>
      <c r="I422" s="45"/>
    </row>
    <row r="423" spans="2:9" x14ac:dyDescent="0.25">
      <c r="B423" s="40"/>
      <c r="C423" s="57"/>
      <c r="D423" s="41"/>
      <c r="E423" s="41"/>
      <c r="F423" s="42"/>
      <c r="G423" s="43"/>
      <c r="H423" s="42"/>
      <c r="I423" s="45"/>
    </row>
    <row r="424" spans="2:9" x14ac:dyDescent="0.25">
      <c r="B424" s="40"/>
      <c r="C424" s="57"/>
      <c r="D424" s="41"/>
      <c r="E424" s="41"/>
      <c r="F424" s="42"/>
      <c r="G424" s="43"/>
      <c r="H424" s="42"/>
      <c r="I424" s="45"/>
    </row>
    <row r="425" spans="2:9" x14ac:dyDescent="0.25">
      <c r="B425" s="40"/>
      <c r="C425" s="57"/>
      <c r="D425" s="41"/>
      <c r="E425" s="41"/>
      <c r="F425" s="42"/>
      <c r="G425" s="43"/>
      <c r="H425" s="42"/>
      <c r="I425" s="45"/>
    </row>
    <row r="426" spans="2:9" x14ac:dyDescent="0.25">
      <c r="B426" s="40"/>
      <c r="C426" s="57"/>
      <c r="D426" s="41"/>
      <c r="E426" s="41"/>
      <c r="F426" s="42"/>
      <c r="G426" s="43"/>
      <c r="H426" s="42"/>
      <c r="I426" s="45"/>
    </row>
    <row r="427" spans="2:9" x14ac:dyDescent="0.25">
      <c r="B427" s="40"/>
      <c r="C427" s="57"/>
      <c r="D427" s="41"/>
      <c r="E427" s="41"/>
      <c r="F427" s="42"/>
      <c r="G427" s="43"/>
      <c r="H427" s="42"/>
      <c r="I427" s="45"/>
    </row>
    <row r="428" spans="2:9" x14ac:dyDescent="0.25">
      <c r="B428" s="40"/>
      <c r="C428" s="57"/>
      <c r="D428" s="41"/>
      <c r="E428" s="41"/>
      <c r="F428" s="42"/>
      <c r="G428" s="43"/>
      <c r="H428" s="42"/>
      <c r="I428" s="45"/>
    </row>
    <row r="429" spans="2:9" x14ac:dyDescent="0.25">
      <c r="B429" s="40"/>
      <c r="C429" s="57"/>
      <c r="D429" s="41"/>
      <c r="E429" s="41"/>
      <c r="F429" s="42"/>
      <c r="G429" s="43"/>
      <c r="H429" s="42"/>
      <c r="I429" s="45"/>
    </row>
    <row r="430" spans="2:9" x14ac:dyDescent="0.25">
      <c r="B430" s="40"/>
      <c r="C430" s="57"/>
      <c r="D430" s="41"/>
      <c r="E430" s="41"/>
      <c r="F430" s="42"/>
      <c r="G430" s="43"/>
      <c r="H430" s="42"/>
      <c r="I430" s="45"/>
    </row>
    <row r="431" spans="2:9" x14ac:dyDescent="0.25">
      <c r="B431" s="40"/>
      <c r="C431" s="57"/>
      <c r="D431" s="41"/>
      <c r="E431" s="41"/>
      <c r="F431" s="42"/>
      <c r="G431" s="43"/>
      <c r="H431" s="42"/>
      <c r="I431" s="45"/>
    </row>
    <row r="432" spans="2:9" x14ac:dyDescent="0.25">
      <c r="B432" s="40"/>
      <c r="C432" s="57"/>
      <c r="D432" s="41"/>
      <c r="E432" s="41"/>
      <c r="F432" s="42"/>
      <c r="G432" s="43"/>
      <c r="H432" s="42"/>
      <c r="I432" s="45"/>
    </row>
    <row r="433" spans="2:9" x14ac:dyDescent="0.25">
      <c r="B433" s="40"/>
      <c r="C433" s="57"/>
      <c r="D433" s="41"/>
      <c r="E433" s="41"/>
      <c r="F433" s="42"/>
      <c r="G433" s="43"/>
      <c r="H433" s="42"/>
      <c r="I433" s="45"/>
    </row>
    <row r="434" spans="2:9" x14ac:dyDescent="0.25">
      <c r="B434" s="40"/>
      <c r="C434" s="57"/>
      <c r="D434" s="41"/>
      <c r="E434" s="41"/>
      <c r="F434" s="42"/>
      <c r="G434" s="43"/>
      <c r="H434" s="42"/>
      <c r="I434" s="45"/>
    </row>
    <row r="435" spans="2:9" x14ac:dyDescent="0.25">
      <c r="B435" s="40"/>
      <c r="C435" s="57"/>
      <c r="D435" s="41"/>
      <c r="E435" s="41"/>
      <c r="F435" s="42"/>
      <c r="G435" s="43"/>
      <c r="H435" s="42"/>
      <c r="I435" s="45"/>
    </row>
    <row r="436" spans="2:9" x14ac:dyDescent="0.25">
      <c r="B436" s="40"/>
      <c r="C436" s="57"/>
      <c r="D436" s="41"/>
      <c r="E436" s="41"/>
      <c r="F436" s="42"/>
      <c r="G436" s="43"/>
      <c r="H436" s="42"/>
      <c r="I436" s="45"/>
    </row>
    <row r="437" spans="2:9" x14ac:dyDescent="0.25">
      <c r="B437" s="40"/>
      <c r="C437" s="57"/>
      <c r="D437" s="41"/>
      <c r="E437" s="41"/>
      <c r="F437" s="42"/>
      <c r="G437" s="43"/>
      <c r="H437" s="42"/>
      <c r="I437" s="45"/>
    </row>
    <row r="438" spans="2:9" x14ac:dyDescent="0.25">
      <c r="B438" s="40"/>
      <c r="C438" s="57"/>
      <c r="D438" s="41"/>
      <c r="E438" s="41"/>
      <c r="F438" s="42"/>
      <c r="G438" s="43"/>
      <c r="H438" s="42"/>
      <c r="I438" s="45"/>
    </row>
    <row r="439" spans="2:9" x14ac:dyDescent="0.25">
      <c r="B439" s="40"/>
      <c r="C439" s="57"/>
      <c r="D439" s="41"/>
      <c r="E439" s="41"/>
      <c r="F439" s="42"/>
      <c r="G439" s="43"/>
      <c r="H439" s="42"/>
      <c r="I439" s="45"/>
    </row>
    <row r="440" spans="2:9" x14ac:dyDescent="0.25">
      <c r="B440" s="40"/>
      <c r="C440" s="57"/>
      <c r="D440" s="41"/>
      <c r="E440" s="41"/>
      <c r="F440" s="42"/>
      <c r="G440" s="43"/>
      <c r="H440" s="42"/>
      <c r="I440" s="45"/>
    </row>
    <row r="441" spans="2:9" x14ac:dyDescent="0.25">
      <c r="B441" s="40"/>
      <c r="C441" s="57"/>
      <c r="D441" s="41"/>
      <c r="E441" s="41"/>
      <c r="F441" s="42"/>
      <c r="G441" s="43"/>
      <c r="H441" s="42"/>
      <c r="I441" s="45"/>
    </row>
    <row r="442" spans="2:9" x14ac:dyDescent="0.25">
      <c r="B442" s="40"/>
      <c r="C442" s="57"/>
      <c r="D442" s="41"/>
      <c r="E442" s="41"/>
      <c r="F442" s="42"/>
      <c r="G442" s="43"/>
      <c r="H442" s="42"/>
      <c r="I442" s="45"/>
    </row>
    <row r="443" spans="2:9" x14ac:dyDescent="0.25">
      <c r="B443" s="40"/>
      <c r="C443" s="57"/>
      <c r="D443" s="41"/>
      <c r="E443" s="41"/>
      <c r="F443" s="42"/>
      <c r="G443" s="43"/>
      <c r="H443" s="42"/>
      <c r="I443" s="45"/>
    </row>
    <row r="444" spans="2:9" x14ac:dyDescent="0.25">
      <c r="B444" s="40"/>
      <c r="C444" s="57"/>
      <c r="D444" s="41"/>
      <c r="E444" s="41"/>
      <c r="F444" s="42"/>
      <c r="G444" s="43"/>
      <c r="H444" s="42"/>
      <c r="I444" s="45"/>
    </row>
    <row r="445" spans="2:9" x14ac:dyDescent="0.25">
      <c r="B445" s="40"/>
      <c r="C445" s="57"/>
      <c r="D445" s="41"/>
      <c r="E445" s="41"/>
      <c r="F445" s="42"/>
      <c r="G445" s="43"/>
      <c r="H445" s="42"/>
      <c r="I445" s="45"/>
    </row>
    <row r="446" spans="2:9" x14ac:dyDescent="0.25">
      <c r="B446" s="40"/>
      <c r="C446" s="57"/>
      <c r="D446" s="41"/>
      <c r="E446" s="41"/>
      <c r="F446" s="42"/>
      <c r="G446" s="43"/>
      <c r="H446" s="42"/>
      <c r="I446" s="45"/>
    </row>
    <row r="447" spans="2:9" x14ac:dyDescent="0.25">
      <c r="B447" s="40"/>
      <c r="C447" s="57"/>
      <c r="D447" s="41"/>
      <c r="E447" s="41"/>
      <c r="F447" s="42"/>
      <c r="G447" s="43"/>
      <c r="H447" s="42"/>
      <c r="I447" s="45"/>
    </row>
    <row r="448" spans="2:9" x14ac:dyDescent="0.25">
      <c r="B448" s="40"/>
      <c r="C448" s="57"/>
      <c r="D448" s="41"/>
      <c r="E448" s="41"/>
      <c r="F448" s="42"/>
      <c r="G448" s="43"/>
      <c r="H448" s="42"/>
      <c r="I448" s="45"/>
    </row>
    <row r="449" spans="2:9" x14ac:dyDescent="0.25">
      <c r="B449" s="40"/>
      <c r="C449" s="57"/>
      <c r="D449" s="41"/>
      <c r="E449" s="41"/>
      <c r="F449" s="42"/>
      <c r="G449" s="43"/>
      <c r="H449" s="42"/>
      <c r="I449" s="45"/>
    </row>
    <row r="450" spans="2:9" x14ac:dyDescent="0.25">
      <c r="B450" s="40"/>
      <c r="C450" s="57"/>
      <c r="D450" s="41"/>
      <c r="E450" s="41"/>
      <c r="F450" s="42"/>
      <c r="G450" s="43"/>
      <c r="H450" s="42"/>
      <c r="I450" s="45"/>
    </row>
    <row r="451" spans="2:9" x14ac:dyDescent="0.25">
      <c r="B451" s="40"/>
      <c r="C451" s="57"/>
      <c r="D451" s="41"/>
      <c r="E451" s="41"/>
      <c r="F451" s="42"/>
      <c r="G451" s="43"/>
      <c r="H451" s="42"/>
      <c r="I451" s="45"/>
    </row>
    <row r="452" spans="2:9" x14ac:dyDescent="0.25">
      <c r="B452" s="40"/>
      <c r="C452" s="57"/>
      <c r="D452" s="41"/>
      <c r="E452" s="41"/>
      <c r="F452" s="42"/>
      <c r="G452" s="43"/>
      <c r="H452" s="42"/>
      <c r="I452" s="45"/>
    </row>
    <row r="453" spans="2:9" x14ac:dyDescent="0.25">
      <c r="B453" s="40"/>
      <c r="C453" s="57"/>
      <c r="D453" s="41"/>
      <c r="E453" s="41"/>
      <c r="F453" s="42"/>
      <c r="G453" s="43"/>
      <c r="H453" s="42"/>
      <c r="I453" s="45"/>
    </row>
    <row r="454" spans="2:9" x14ac:dyDescent="0.25">
      <c r="B454" s="40"/>
      <c r="C454" s="57"/>
      <c r="D454" s="41"/>
      <c r="E454" s="41"/>
      <c r="F454" s="42"/>
      <c r="G454" s="43"/>
      <c r="H454" s="42"/>
      <c r="I454" s="45"/>
    </row>
    <row r="455" spans="2:9" x14ac:dyDescent="0.25">
      <c r="B455" s="40"/>
      <c r="C455" s="57"/>
      <c r="D455" s="41"/>
      <c r="E455" s="41"/>
      <c r="F455" s="42"/>
      <c r="G455" s="43"/>
      <c r="H455" s="42"/>
      <c r="I455" s="45"/>
    </row>
    <row r="456" spans="2:9" x14ac:dyDescent="0.25">
      <c r="B456" s="40"/>
      <c r="C456" s="57"/>
      <c r="D456" s="41"/>
      <c r="E456" s="41"/>
      <c r="F456" s="42"/>
      <c r="G456" s="43"/>
      <c r="H456" s="42"/>
      <c r="I456" s="45"/>
    </row>
    <row r="457" spans="2:9" x14ac:dyDescent="0.25">
      <c r="B457" s="40"/>
      <c r="C457" s="57"/>
      <c r="D457" s="41"/>
      <c r="E457" s="41"/>
      <c r="F457" s="42"/>
      <c r="G457" s="43"/>
      <c r="H457" s="42"/>
      <c r="I457" s="45"/>
    </row>
    <row r="458" spans="2:9" x14ac:dyDescent="0.25">
      <c r="B458" s="40"/>
      <c r="C458" s="57"/>
      <c r="D458" s="41"/>
      <c r="E458" s="41"/>
      <c r="F458" s="42"/>
      <c r="G458" s="43"/>
      <c r="H458" s="42"/>
      <c r="I458" s="45"/>
    </row>
    <row r="459" spans="2:9" x14ac:dyDescent="0.25">
      <c r="B459" s="40"/>
      <c r="C459" s="57"/>
      <c r="D459" s="41"/>
      <c r="E459" s="41"/>
      <c r="F459" s="42"/>
      <c r="G459" s="43"/>
      <c r="H459" s="42"/>
      <c r="I459" s="45"/>
    </row>
    <row r="460" spans="2:9" x14ac:dyDescent="0.25">
      <c r="B460" s="40"/>
      <c r="C460" s="57"/>
      <c r="D460" s="41"/>
      <c r="E460" s="41"/>
      <c r="F460" s="42"/>
      <c r="G460" s="43"/>
      <c r="H460" s="42"/>
      <c r="I460" s="45"/>
    </row>
    <row r="461" spans="2:9" x14ac:dyDescent="0.25">
      <c r="B461" s="40"/>
      <c r="C461" s="57"/>
      <c r="D461" s="41"/>
      <c r="E461" s="41"/>
      <c r="F461" s="42"/>
      <c r="G461" s="43"/>
      <c r="H461" s="42"/>
      <c r="I461" s="45"/>
    </row>
    <row r="462" spans="2:9" x14ac:dyDescent="0.25">
      <c r="B462" s="40"/>
      <c r="C462" s="57"/>
      <c r="D462" s="41"/>
      <c r="E462" s="41"/>
      <c r="F462" s="42"/>
      <c r="G462" s="43"/>
      <c r="H462" s="42"/>
      <c r="I462" s="45"/>
    </row>
    <row r="463" spans="2:9" x14ac:dyDescent="0.25">
      <c r="B463" s="40"/>
      <c r="C463" s="57"/>
      <c r="D463" s="41"/>
      <c r="E463" s="41"/>
      <c r="F463" s="42"/>
      <c r="G463" s="43"/>
      <c r="H463" s="42"/>
      <c r="I463" s="45"/>
    </row>
    <row r="464" spans="2:9" x14ac:dyDescent="0.25">
      <c r="B464" s="40"/>
      <c r="C464" s="57"/>
      <c r="D464" s="41"/>
      <c r="E464" s="41"/>
      <c r="F464" s="42"/>
      <c r="G464" s="43"/>
      <c r="H464" s="42"/>
      <c r="I464" s="45"/>
    </row>
    <row r="465" spans="2:9" x14ac:dyDescent="0.25">
      <c r="B465" s="40"/>
      <c r="C465" s="57"/>
      <c r="D465" s="41"/>
      <c r="E465" s="41"/>
      <c r="F465" s="42"/>
      <c r="G465" s="43"/>
      <c r="H465" s="42"/>
      <c r="I465" s="45"/>
    </row>
    <row r="466" spans="2:9" x14ac:dyDescent="0.25">
      <c r="B466" s="40"/>
      <c r="C466" s="57"/>
      <c r="D466" s="41"/>
      <c r="E466" s="41"/>
      <c r="F466" s="42"/>
      <c r="G466" s="43"/>
      <c r="H466" s="42"/>
      <c r="I466" s="45"/>
    </row>
    <row r="467" spans="2:9" x14ac:dyDescent="0.25">
      <c r="B467" s="40"/>
      <c r="C467" s="57"/>
      <c r="D467" s="41"/>
      <c r="E467" s="41"/>
      <c r="F467" s="42"/>
      <c r="G467" s="43"/>
      <c r="H467" s="42"/>
      <c r="I467" s="45"/>
    </row>
    <row r="468" spans="2:9" x14ac:dyDescent="0.25">
      <c r="B468" s="40"/>
      <c r="C468" s="57"/>
      <c r="D468" s="41"/>
      <c r="E468" s="41"/>
      <c r="F468" s="42"/>
      <c r="G468" s="43"/>
      <c r="H468" s="42"/>
      <c r="I468" s="45"/>
    </row>
    <row r="469" spans="2:9" x14ac:dyDescent="0.25">
      <c r="B469" s="40"/>
      <c r="C469" s="57"/>
      <c r="D469" s="41"/>
      <c r="E469" s="41"/>
      <c r="F469" s="42"/>
      <c r="G469" s="43"/>
      <c r="H469" s="42"/>
      <c r="I469" s="45"/>
    </row>
    <row r="470" spans="2:9" x14ac:dyDescent="0.25">
      <c r="B470" s="40"/>
      <c r="C470" s="57"/>
      <c r="D470" s="41"/>
      <c r="E470" s="41"/>
      <c r="F470" s="42"/>
      <c r="G470" s="43"/>
      <c r="H470" s="42"/>
      <c r="I470" s="45"/>
    </row>
    <row r="471" spans="2:9" x14ac:dyDescent="0.25">
      <c r="B471" s="40"/>
      <c r="C471" s="57"/>
      <c r="D471" s="41"/>
      <c r="E471" s="41"/>
      <c r="F471" s="42"/>
      <c r="G471" s="43"/>
      <c r="H471" s="42"/>
      <c r="I471" s="45"/>
    </row>
    <row r="472" spans="2:9" x14ac:dyDescent="0.25">
      <c r="B472" s="40"/>
      <c r="C472" s="57"/>
      <c r="D472" s="41"/>
      <c r="E472" s="41"/>
      <c r="F472" s="42"/>
      <c r="G472" s="43"/>
      <c r="H472" s="42"/>
      <c r="I472" s="45"/>
    </row>
    <row r="473" spans="2:9" x14ac:dyDescent="0.25">
      <c r="B473" s="40"/>
      <c r="C473" s="57"/>
      <c r="D473" s="41"/>
      <c r="E473" s="41"/>
      <c r="F473" s="42"/>
      <c r="G473" s="43"/>
      <c r="H473" s="42"/>
      <c r="I473" s="45"/>
    </row>
    <row r="474" spans="2:9" x14ac:dyDescent="0.25">
      <c r="B474" s="40"/>
      <c r="C474" s="57"/>
      <c r="D474" s="41"/>
      <c r="E474" s="41"/>
      <c r="F474" s="42"/>
      <c r="G474" s="43"/>
      <c r="H474" s="42"/>
      <c r="I474" s="45"/>
    </row>
    <row r="475" spans="2:9" x14ac:dyDescent="0.25">
      <c r="B475" s="40"/>
      <c r="C475" s="57"/>
      <c r="D475" s="41"/>
      <c r="E475" s="41"/>
      <c r="F475" s="42"/>
      <c r="G475" s="43"/>
      <c r="H475" s="42"/>
      <c r="I475" s="45"/>
    </row>
    <row r="476" spans="2:9" x14ac:dyDescent="0.25">
      <c r="B476" s="40"/>
      <c r="C476" s="57"/>
      <c r="D476" s="41"/>
      <c r="E476" s="41"/>
      <c r="F476" s="42"/>
      <c r="G476" s="43"/>
      <c r="H476" s="42"/>
      <c r="I476" s="45"/>
    </row>
    <row r="477" spans="2:9" x14ac:dyDescent="0.25">
      <c r="B477" s="40"/>
      <c r="C477" s="57"/>
      <c r="D477" s="41"/>
      <c r="E477" s="41"/>
      <c r="F477" s="42"/>
      <c r="G477" s="43"/>
      <c r="H477" s="42"/>
      <c r="I477" s="45"/>
    </row>
    <row r="478" spans="2:9" x14ac:dyDescent="0.25">
      <c r="B478" s="40"/>
      <c r="C478" s="57"/>
      <c r="D478" s="41"/>
      <c r="E478" s="41"/>
      <c r="F478" s="42"/>
      <c r="G478" s="43"/>
      <c r="H478" s="42"/>
      <c r="I478" s="45"/>
    </row>
    <row r="479" spans="2:9" x14ac:dyDescent="0.25">
      <c r="B479" s="40"/>
      <c r="C479" s="57"/>
      <c r="D479" s="41"/>
      <c r="E479" s="41"/>
      <c r="F479" s="42"/>
      <c r="G479" s="43"/>
      <c r="H479" s="42"/>
      <c r="I479" s="45"/>
    </row>
    <row r="480" spans="2:9" x14ac:dyDescent="0.25">
      <c r="B480" s="40"/>
      <c r="C480" s="57"/>
      <c r="D480" s="41"/>
      <c r="E480" s="41"/>
      <c r="F480" s="42"/>
      <c r="G480" s="43"/>
      <c r="H480" s="42"/>
      <c r="I480" s="45"/>
    </row>
    <row r="481" spans="2:9" x14ac:dyDescent="0.25">
      <c r="B481" s="40"/>
      <c r="C481" s="57"/>
      <c r="D481" s="41"/>
      <c r="E481" s="41"/>
      <c r="F481" s="42"/>
      <c r="G481" s="43"/>
      <c r="H481" s="42"/>
      <c r="I481" s="45"/>
    </row>
    <row r="482" spans="2:9" x14ac:dyDescent="0.25">
      <c r="B482" s="40"/>
      <c r="C482" s="57"/>
      <c r="D482" s="41"/>
      <c r="E482" s="41"/>
      <c r="F482" s="42"/>
      <c r="G482" s="43"/>
      <c r="H482" s="42"/>
      <c r="I482" s="45"/>
    </row>
    <row r="483" spans="2:9" x14ac:dyDescent="0.25">
      <c r="B483" s="40"/>
      <c r="C483" s="57"/>
      <c r="D483" s="41"/>
      <c r="E483" s="41"/>
      <c r="F483" s="42"/>
      <c r="G483" s="43"/>
      <c r="H483" s="42"/>
      <c r="I483" s="45"/>
    </row>
    <row r="484" spans="2:9" x14ac:dyDescent="0.25">
      <c r="B484" s="40"/>
      <c r="C484" s="57"/>
      <c r="D484" s="41"/>
      <c r="E484" s="41"/>
      <c r="F484" s="42"/>
      <c r="G484" s="43"/>
      <c r="H484" s="42"/>
      <c r="I484" s="45"/>
    </row>
    <row r="485" spans="2:9" x14ac:dyDescent="0.25">
      <c r="B485" s="40"/>
      <c r="C485" s="57"/>
      <c r="D485" s="41"/>
      <c r="E485" s="41"/>
      <c r="F485" s="42"/>
      <c r="G485" s="43"/>
      <c r="H485" s="42"/>
      <c r="I485" s="45"/>
    </row>
    <row r="486" spans="2:9" x14ac:dyDescent="0.25">
      <c r="B486" s="40"/>
      <c r="C486" s="57"/>
      <c r="D486" s="41"/>
      <c r="E486" s="41"/>
      <c r="F486" s="42"/>
      <c r="G486" s="43"/>
      <c r="H486" s="42"/>
      <c r="I486" s="45"/>
    </row>
    <row r="487" spans="2:9" x14ac:dyDescent="0.25">
      <c r="B487" s="40"/>
      <c r="C487" s="57"/>
      <c r="D487" s="41"/>
      <c r="E487" s="41"/>
      <c r="F487" s="42"/>
      <c r="G487" s="43"/>
      <c r="H487" s="42"/>
      <c r="I487" s="45"/>
    </row>
    <row r="488" spans="2:9" x14ac:dyDescent="0.25">
      <c r="B488" s="40"/>
      <c r="C488" s="57"/>
      <c r="D488" s="41"/>
      <c r="E488" s="41"/>
      <c r="F488" s="42"/>
      <c r="G488" s="43"/>
      <c r="H488" s="42"/>
      <c r="I488" s="45"/>
    </row>
    <row r="489" spans="2:9" x14ac:dyDescent="0.25">
      <c r="B489" s="40"/>
      <c r="C489" s="57"/>
      <c r="D489" s="41"/>
      <c r="E489" s="41"/>
      <c r="F489" s="42"/>
      <c r="G489" s="43"/>
      <c r="H489" s="42"/>
      <c r="I489" s="45"/>
    </row>
    <row r="490" spans="2:9" x14ac:dyDescent="0.25">
      <c r="B490" s="40"/>
      <c r="C490" s="57"/>
      <c r="D490" s="41"/>
      <c r="E490" s="41"/>
      <c r="F490" s="42"/>
      <c r="G490" s="43"/>
      <c r="H490" s="42"/>
      <c r="I490" s="45"/>
    </row>
    <row r="491" spans="2:9" x14ac:dyDescent="0.25">
      <c r="B491" s="40"/>
      <c r="C491" s="57"/>
      <c r="D491" s="41"/>
      <c r="E491" s="41"/>
      <c r="F491" s="42"/>
      <c r="G491" s="43"/>
      <c r="H491" s="42"/>
      <c r="I491" s="45"/>
    </row>
    <row r="492" spans="2:9" x14ac:dyDescent="0.25">
      <c r="B492" s="40"/>
      <c r="C492" s="57"/>
      <c r="D492" s="41"/>
      <c r="E492" s="41"/>
      <c r="F492" s="42"/>
      <c r="G492" s="43"/>
      <c r="H492" s="42"/>
      <c r="I492" s="45"/>
    </row>
    <row r="493" spans="2:9" x14ac:dyDescent="0.25">
      <c r="B493" s="40"/>
      <c r="C493" s="57"/>
      <c r="D493" s="41"/>
      <c r="E493" s="41"/>
      <c r="F493" s="42"/>
      <c r="G493" s="43"/>
      <c r="H493" s="42"/>
      <c r="I493" s="45"/>
    </row>
    <row r="494" spans="2:9" x14ac:dyDescent="0.25">
      <c r="B494" s="40"/>
      <c r="C494" s="57"/>
      <c r="D494" s="41"/>
      <c r="E494" s="41"/>
      <c r="F494" s="42"/>
      <c r="G494" s="43"/>
      <c r="H494" s="42"/>
      <c r="I494" s="45"/>
    </row>
    <row r="495" spans="2:9" x14ac:dyDescent="0.25">
      <c r="B495" s="40"/>
      <c r="C495" s="57"/>
      <c r="D495" s="41"/>
      <c r="E495" s="41"/>
      <c r="F495" s="42"/>
      <c r="G495" s="43"/>
      <c r="H495" s="42"/>
      <c r="I495" s="45"/>
    </row>
    <row r="496" spans="2:9" x14ac:dyDescent="0.25">
      <c r="B496" s="40"/>
      <c r="C496" s="57"/>
      <c r="D496" s="41"/>
      <c r="E496" s="41"/>
      <c r="F496" s="42"/>
      <c r="G496" s="43"/>
      <c r="H496" s="42"/>
      <c r="I496" s="45"/>
    </row>
    <row r="497" spans="2:9" x14ac:dyDescent="0.25">
      <c r="B497" s="40"/>
      <c r="C497" s="57"/>
      <c r="D497" s="41"/>
      <c r="E497" s="41"/>
      <c r="F497" s="42"/>
      <c r="G497" s="43"/>
      <c r="H497" s="42"/>
      <c r="I497" s="45"/>
    </row>
    <row r="498" spans="2:9" x14ac:dyDescent="0.25">
      <c r="B498" s="40"/>
      <c r="C498" s="57"/>
      <c r="D498" s="41"/>
      <c r="E498" s="41"/>
      <c r="F498" s="42"/>
      <c r="G498" s="43"/>
      <c r="H498" s="42"/>
      <c r="I498" s="45"/>
    </row>
    <row r="499" spans="2:9" x14ac:dyDescent="0.25">
      <c r="B499" s="40"/>
      <c r="C499" s="57"/>
      <c r="D499" s="41"/>
      <c r="E499" s="41"/>
      <c r="F499" s="42"/>
      <c r="G499" s="43"/>
      <c r="H499" s="42"/>
      <c r="I499" s="45"/>
    </row>
    <row r="500" spans="2:9" x14ac:dyDescent="0.25">
      <c r="B500" s="40"/>
      <c r="C500" s="57"/>
      <c r="D500" s="41"/>
      <c r="E500" s="41"/>
      <c r="F500" s="42"/>
      <c r="G500" s="43"/>
      <c r="H500" s="42"/>
      <c r="I500" s="45"/>
    </row>
    <row r="501" spans="2:9" x14ac:dyDescent="0.25">
      <c r="B501" s="40"/>
      <c r="C501" s="57"/>
      <c r="D501" s="41"/>
      <c r="E501" s="41"/>
      <c r="F501" s="42"/>
      <c r="G501" s="43"/>
      <c r="H501" s="42"/>
      <c r="I501" s="45"/>
    </row>
    <row r="502" spans="2:9" x14ac:dyDescent="0.25">
      <c r="B502" s="40"/>
      <c r="C502" s="57"/>
      <c r="D502" s="41"/>
      <c r="E502" s="41"/>
      <c r="F502" s="42"/>
      <c r="G502" s="43"/>
      <c r="H502" s="42"/>
      <c r="I502" s="45"/>
    </row>
    <row r="503" spans="2:9" x14ac:dyDescent="0.25">
      <c r="B503" s="40"/>
      <c r="C503" s="57"/>
      <c r="D503" s="41"/>
      <c r="E503" s="41"/>
      <c r="F503" s="42"/>
      <c r="G503" s="43"/>
      <c r="H503" s="42"/>
      <c r="I503" s="45"/>
    </row>
    <row r="504" spans="2:9" x14ac:dyDescent="0.25">
      <c r="B504" s="40"/>
      <c r="C504" s="57"/>
      <c r="D504" s="41"/>
      <c r="E504" s="41"/>
      <c r="F504" s="42"/>
      <c r="G504" s="43"/>
      <c r="H504" s="42"/>
      <c r="I504" s="45"/>
    </row>
    <row r="505" spans="2:9" x14ac:dyDescent="0.25">
      <c r="B505" s="40"/>
      <c r="C505" s="57"/>
      <c r="D505" s="41"/>
      <c r="E505" s="41"/>
      <c r="F505" s="42"/>
      <c r="G505" s="43"/>
      <c r="H505" s="42"/>
      <c r="I505" s="45"/>
    </row>
    <row r="506" spans="2:9" x14ac:dyDescent="0.25">
      <c r="B506" s="40"/>
      <c r="C506" s="57"/>
      <c r="D506" s="41"/>
      <c r="E506" s="41"/>
      <c r="F506" s="42"/>
      <c r="G506" s="43"/>
      <c r="H506" s="42"/>
      <c r="I506" s="45"/>
    </row>
    <row r="507" spans="2:9" x14ac:dyDescent="0.25">
      <c r="B507" s="40"/>
      <c r="C507" s="57"/>
      <c r="D507" s="41"/>
      <c r="E507" s="41"/>
      <c r="F507" s="42"/>
      <c r="G507" s="43"/>
      <c r="H507" s="42"/>
      <c r="I507" s="45"/>
    </row>
    <row r="508" spans="2:9" x14ac:dyDescent="0.25">
      <c r="B508" s="40"/>
      <c r="C508" s="57"/>
      <c r="D508" s="41"/>
      <c r="E508" s="41"/>
      <c r="F508" s="42"/>
      <c r="G508" s="43"/>
      <c r="H508" s="42"/>
      <c r="I508" s="45"/>
    </row>
    <row r="509" spans="2:9" x14ac:dyDescent="0.25">
      <c r="B509" s="40"/>
      <c r="C509" s="57"/>
      <c r="D509" s="41"/>
      <c r="E509" s="41"/>
      <c r="F509" s="42"/>
      <c r="G509" s="43"/>
      <c r="H509" s="42"/>
      <c r="I509" s="45"/>
    </row>
    <row r="510" spans="2:9" x14ac:dyDescent="0.25">
      <c r="B510" s="40"/>
      <c r="C510" s="57"/>
      <c r="D510" s="41"/>
      <c r="E510" s="41"/>
      <c r="F510" s="42"/>
      <c r="G510" s="43"/>
      <c r="H510" s="42"/>
      <c r="I510" s="45"/>
    </row>
    <row r="511" spans="2:9" x14ac:dyDescent="0.25">
      <c r="B511" s="40"/>
      <c r="C511" s="57"/>
      <c r="D511" s="41"/>
      <c r="E511" s="41"/>
      <c r="F511" s="42"/>
      <c r="G511" s="43"/>
      <c r="H511" s="42"/>
      <c r="I511" s="45"/>
    </row>
    <row r="512" spans="2:9" x14ac:dyDescent="0.25">
      <c r="B512" s="40"/>
      <c r="C512" s="57"/>
      <c r="D512" s="41"/>
      <c r="E512" s="41"/>
      <c r="F512" s="42"/>
      <c r="G512" s="43"/>
      <c r="H512" s="42"/>
      <c r="I512" s="45"/>
    </row>
    <row r="513" spans="2:9" x14ac:dyDescent="0.25">
      <c r="B513" s="40"/>
      <c r="C513" s="57"/>
      <c r="D513" s="41"/>
      <c r="E513" s="41"/>
      <c r="F513" s="42"/>
      <c r="G513" s="43"/>
      <c r="H513" s="42"/>
      <c r="I513" s="45"/>
    </row>
    <row r="514" spans="2:9" x14ac:dyDescent="0.25">
      <c r="B514" s="40"/>
      <c r="C514" s="57"/>
      <c r="D514" s="41"/>
      <c r="E514" s="41"/>
      <c r="F514" s="42"/>
      <c r="G514" s="43"/>
      <c r="H514" s="42"/>
      <c r="I514" s="45"/>
    </row>
    <row r="515" spans="2:9" x14ac:dyDescent="0.25">
      <c r="B515" s="40"/>
      <c r="C515" s="57"/>
      <c r="D515" s="41"/>
      <c r="E515" s="41"/>
      <c r="F515" s="42"/>
      <c r="G515" s="43"/>
      <c r="H515" s="42"/>
      <c r="I515" s="45"/>
    </row>
    <row r="516" spans="2:9" x14ac:dyDescent="0.25">
      <c r="B516" s="40"/>
      <c r="C516" s="57"/>
      <c r="D516" s="41"/>
      <c r="E516" s="41"/>
      <c r="F516" s="42"/>
      <c r="G516" s="43"/>
      <c r="H516" s="42"/>
      <c r="I516" s="45"/>
    </row>
    <row r="517" spans="2:9" x14ac:dyDescent="0.25">
      <c r="B517" s="40"/>
      <c r="C517" s="57"/>
      <c r="D517" s="41"/>
      <c r="E517" s="41"/>
      <c r="F517" s="42"/>
      <c r="G517" s="43"/>
      <c r="H517" s="42"/>
      <c r="I517" s="45"/>
    </row>
    <row r="518" spans="2:9" x14ac:dyDescent="0.25">
      <c r="B518" s="40"/>
      <c r="C518" s="57"/>
      <c r="D518" s="41"/>
      <c r="E518" s="41"/>
      <c r="F518" s="42"/>
      <c r="G518" s="43"/>
      <c r="H518" s="42"/>
      <c r="I518" s="45"/>
    </row>
    <row r="519" spans="2:9" x14ac:dyDescent="0.25">
      <c r="B519" s="40"/>
      <c r="C519" s="57"/>
      <c r="D519" s="41"/>
      <c r="E519" s="41"/>
      <c r="F519" s="42"/>
      <c r="G519" s="43"/>
      <c r="H519" s="42"/>
      <c r="I519" s="45"/>
    </row>
    <row r="520" spans="2:9" x14ac:dyDescent="0.25">
      <c r="B520" s="40"/>
      <c r="C520" s="57"/>
      <c r="D520" s="41"/>
      <c r="E520" s="41"/>
      <c r="F520" s="42"/>
      <c r="G520" s="43"/>
      <c r="H520" s="42"/>
      <c r="I520" s="45"/>
    </row>
    <row r="521" spans="2:9" x14ac:dyDescent="0.25">
      <c r="B521" s="40"/>
      <c r="C521" s="57"/>
      <c r="D521" s="41"/>
      <c r="E521" s="41"/>
      <c r="F521" s="42"/>
      <c r="G521" s="43"/>
      <c r="H521" s="42"/>
      <c r="I521" s="45"/>
    </row>
    <row r="522" spans="2:9" x14ac:dyDescent="0.25">
      <c r="B522" s="40"/>
      <c r="C522" s="57"/>
      <c r="D522" s="41"/>
      <c r="E522" s="41"/>
      <c r="F522" s="42"/>
      <c r="G522" s="43"/>
      <c r="H522" s="42"/>
      <c r="I522" s="45"/>
    </row>
    <row r="523" spans="2:9" x14ac:dyDescent="0.25">
      <c r="B523" s="40"/>
      <c r="C523" s="57"/>
      <c r="D523" s="41"/>
      <c r="E523" s="41"/>
      <c r="F523" s="42"/>
      <c r="G523" s="43"/>
      <c r="H523" s="42"/>
      <c r="I523" s="45"/>
    </row>
    <row r="524" spans="2:9" x14ac:dyDescent="0.25">
      <c r="B524" s="40"/>
      <c r="C524" s="57"/>
      <c r="D524" s="41"/>
      <c r="E524" s="41"/>
      <c r="F524" s="42"/>
      <c r="G524" s="43"/>
      <c r="H524" s="42"/>
      <c r="I524" s="45"/>
    </row>
    <row r="525" spans="2:9" x14ac:dyDescent="0.25">
      <c r="B525" s="40"/>
      <c r="C525" s="57"/>
      <c r="D525" s="41"/>
      <c r="E525" s="41"/>
      <c r="F525" s="42"/>
      <c r="G525" s="43"/>
      <c r="H525" s="42"/>
      <c r="I525" s="45"/>
    </row>
    <row r="526" spans="2:9" x14ac:dyDescent="0.25">
      <c r="B526" s="40"/>
      <c r="C526" s="57"/>
      <c r="D526" s="41"/>
      <c r="E526" s="41"/>
      <c r="F526" s="42"/>
      <c r="G526" s="43"/>
      <c r="H526" s="42"/>
      <c r="I526" s="45"/>
    </row>
    <row r="527" spans="2:9" x14ac:dyDescent="0.25">
      <c r="B527" s="40"/>
      <c r="C527" s="57"/>
      <c r="D527" s="41"/>
      <c r="E527" s="41"/>
      <c r="F527" s="42"/>
      <c r="G527" s="43"/>
      <c r="H527" s="42"/>
      <c r="I527" s="45"/>
    </row>
    <row r="528" spans="2:9" x14ac:dyDescent="0.25">
      <c r="B528" s="40"/>
      <c r="C528" s="57"/>
      <c r="D528" s="41"/>
      <c r="E528" s="41"/>
      <c r="F528" s="42"/>
      <c r="G528" s="43"/>
      <c r="H528" s="42"/>
      <c r="I528" s="45"/>
    </row>
    <row r="529" spans="2:9" x14ac:dyDescent="0.25">
      <c r="B529" s="40"/>
      <c r="C529" s="57"/>
      <c r="D529" s="41"/>
      <c r="E529" s="41"/>
      <c r="F529" s="42"/>
      <c r="G529" s="43"/>
      <c r="H529" s="42"/>
      <c r="I529" s="45"/>
    </row>
    <row r="530" spans="2:9" x14ac:dyDescent="0.25">
      <c r="B530" s="40"/>
      <c r="C530" s="57"/>
      <c r="D530" s="41"/>
      <c r="E530" s="41"/>
      <c r="F530" s="42"/>
      <c r="G530" s="43"/>
      <c r="H530" s="42"/>
      <c r="I530" s="45"/>
    </row>
    <row r="531" spans="2:9" x14ac:dyDescent="0.25">
      <c r="B531" s="40"/>
      <c r="C531" s="57"/>
      <c r="D531" s="41"/>
      <c r="E531" s="41"/>
      <c r="F531" s="42"/>
      <c r="G531" s="43"/>
      <c r="H531" s="42"/>
      <c r="I531" s="45"/>
    </row>
    <row r="532" spans="2:9" x14ac:dyDescent="0.25">
      <c r="B532" s="40"/>
      <c r="C532" s="57"/>
      <c r="D532" s="41"/>
      <c r="E532" s="41"/>
      <c r="F532" s="42"/>
      <c r="G532" s="43"/>
      <c r="H532" s="42"/>
      <c r="I532" s="45"/>
    </row>
    <row r="533" spans="2:9" x14ac:dyDescent="0.25">
      <c r="B533" s="40"/>
      <c r="C533" s="57"/>
      <c r="D533" s="41"/>
      <c r="E533" s="41"/>
      <c r="F533" s="42"/>
      <c r="G533" s="43"/>
      <c r="H533" s="42"/>
      <c r="I533" s="45"/>
    </row>
    <row r="534" spans="2:9" x14ac:dyDescent="0.25">
      <c r="B534" s="40"/>
      <c r="C534" s="57"/>
      <c r="D534" s="41"/>
      <c r="E534" s="41"/>
      <c r="F534" s="42"/>
      <c r="G534" s="43"/>
      <c r="H534" s="42"/>
      <c r="I534" s="45"/>
    </row>
    <row r="535" spans="2:9" x14ac:dyDescent="0.25">
      <c r="B535" s="40"/>
      <c r="C535" s="57"/>
      <c r="D535" s="41"/>
      <c r="E535" s="41"/>
      <c r="F535" s="42"/>
      <c r="G535" s="43"/>
      <c r="H535" s="42"/>
      <c r="I535" s="45"/>
    </row>
    <row r="536" spans="2:9" x14ac:dyDescent="0.25">
      <c r="B536" s="40"/>
      <c r="C536" s="57"/>
      <c r="D536" s="41"/>
      <c r="E536" s="41"/>
      <c r="F536" s="42"/>
      <c r="G536" s="43"/>
      <c r="H536" s="42"/>
      <c r="I536" s="45"/>
    </row>
    <row r="537" spans="2:9" x14ac:dyDescent="0.25">
      <c r="B537" s="40"/>
      <c r="C537" s="57"/>
      <c r="D537" s="41"/>
      <c r="E537" s="41"/>
      <c r="F537" s="42"/>
      <c r="G537" s="43"/>
      <c r="H537" s="42"/>
      <c r="I537" s="45"/>
    </row>
    <row r="538" spans="2:9" x14ac:dyDescent="0.25">
      <c r="B538" s="40"/>
      <c r="C538" s="57"/>
      <c r="D538" s="41"/>
      <c r="E538" s="41"/>
      <c r="F538" s="42"/>
      <c r="G538" s="43"/>
      <c r="H538" s="42"/>
      <c r="I538" s="45"/>
    </row>
    <row r="539" spans="2:9" x14ac:dyDescent="0.25">
      <c r="B539" s="40"/>
      <c r="C539" s="57"/>
      <c r="D539" s="41"/>
      <c r="E539" s="41"/>
      <c r="F539" s="42"/>
      <c r="G539" s="43"/>
      <c r="H539" s="42"/>
      <c r="I539" s="45"/>
    </row>
    <row r="540" spans="2:9" x14ac:dyDescent="0.25">
      <c r="B540" s="40"/>
      <c r="C540" s="57"/>
      <c r="D540" s="41"/>
      <c r="E540" s="41"/>
      <c r="F540" s="42"/>
      <c r="G540" s="43"/>
      <c r="H540" s="42"/>
      <c r="I540" s="45"/>
    </row>
    <row r="541" spans="2:9" x14ac:dyDescent="0.25">
      <c r="B541" s="40"/>
      <c r="C541" s="57"/>
      <c r="D541" s="41"/>
      <c r="E541" s="41"/>
      <c r="F541" s="42"/>
      <c r="G541" s="43"/>
      <c r="H541" s="42"/>
      <c r="I541" s="45"/>
    </row>
    <row r="542" spans="2:9" x14ac:dyDescent="0.25">
      <c r="B542" s="40"/>
      <c r="C542" s="57"/>
      <c r="D542" s="41"/>
      <c r="E542" s="41"/>
      <c r="F542" s="42"/>
      <c r="G542" s="43"/>
      <c r="H542" s="42"/>
      <c r="I542" s="45"/>
    </row>
    <row r="543" spans="2:9" x14ac:dyDescent="0.25">
      <c r="B543" s="40"/>
      <c r="C543" s="57"/>
      <c r="D543" s="41"/>
      <c r="E543" s="41"/>
      <c r="F543" s="42"/>
      <c r="G543" s="43"/>
      <c r="H543" s="42"/>
      <c r="I543" s="45"/>
    </row>
    <row r="544" spans="2:9" x14ac:dyDescent="0.25">
      <c r="B544" s="40"/>
      <c r="C544" s="57"/>
      <c r="D544" s="41"/>
      <c r="E544" s="41"/>
      <c r="F544" s="42"/>
      <c r="G544" s="43"/>
      <c r="H544" s="42"/>
      <c r="I544" s="45"/>
    </row>
    <row r="545" spans="2:9" x14ac:dyDescent="0.25">
      <c r="B545" s="40"/>
      <c r="C545" s="57"/>
      <c r="D545" s="41"/>
      <c r="E545" s="41"/>
      <c r="F545" s="42"/>
      <c r="G545" s="43"/>
      <c r="H545" s="42"/>
      <c r="I545" s="45"/>
    </row>
    <row r="546" spans="2:9" x14ac:dyDescent="0.25">
      <c r="B546" s="40"/>
      <c r="C546" s="57"/>
      <c r="D546" s="41"/>
      <c r="E546" s="41"/>
      <c r="F546" s="42"/>
      <c r="G546" s="43"/>
      <c r="H546" s="42"/>
      <c r="I546" s="45"/>
    </row>
    <row r="547" spans="2:9" x14ac:dyDescent="0.25">
      <c r="B547" s="40"/>
      <c r="C547" s="57"/>
      <c r="D547" s="41"/>
      <c r="E547" s="41"/>
      <c r="F547" s="42"/>
      <c r="G547" s="43"/>
      <c r="H547" s="42"/>
      <c r="I547" s="45"/>
    </row>
    <row r="548" spans="2:9" x14ac:dyDescent="0.25">
      <c r="B548" s="40"/>
      <c r="C548" s="57"/>
      <c r="D548" s="41"/>
      <c r="E548" s="41"/>
      <c r="F548" s="42"/>
      <c r="G548" s="43"/>
      <c r="H548" s="42"/>
      <c r="I548" s="45"/>
    </row>
    <row r="549" spans="2:9" x14ac:dyDescent="0.25">
      <c r="B549" s="40"/>
      <c r="C549" s="57"/>
      <c r="D549" s="41"/>
      <c r="E549" s="41"/>
      <c r="F549" s="42"/>
      <c r="G549" s="43"/>
      <c r="H549" s="42"/>
      <c r="I549" s="45"/>
    </row>
    <row r="550" spans="2:9" x14ac:dyDescent="0.25">
      <c r="B550" s="40"/>
      <c r="C550" s="57"/>
      <c r="D550" s="41"/>
      <c r="E550" s="41"/>
      <c r="F550" s="42"/>
      <c r="G550" s="43"/>
      <c r="H550" s="42"/>
      <c r="I550" s="45"/>
    </row>
    <row r="551" spans="2:9" x14ac:dyDescent="0.25">
      <c r="B551" s="40"/>
      <c r="C551" s="57"/>
      <c r="D551" s="41"/>
      <c r="E551" s="41"/>
      <c r="F551" s="42"/>
      <c r="G551" s="43"/>
      <c r="H551" s="42"/>
      <c r="I551" s="45"/>
    </row>
    <row r="552" spans="2:9" x14ac:dyDescent="0.25">
      <c r="B552" s="40"/>
      <c r="C552" s="57"/>
      <c r="D552" s="41"/>
      <c r="E552" s="41"/>
      <c r="F552" s="42"/>
      <c r="G552" s="43"/>
      <c r="H552" s="42"/>
      <c r="I552" s="45"/>
    </row>
    <row r="553" spans="2:9" x14ac:dyDescent="0.25">
      <c r="B553" s="40"/>
      <c r="C553" s="57"/>
      <c r="D553" s="41"/>
      <c r="E553" s="41"/>
      <c r="F553" s="42"/>
      <c r="G553" s="43"/>
      <c r="H553" s="42"/>
      <c r="I553" s="45"/>
    </row>
    <row r="554" spans="2:9" x14ac:dyDescent="0.25">
      <c r="B554" s="40"/>
      <c r="C554" s="57"/>
      <c r="D554" s="41"/>
      <c r="E554" s="41"/>
      <c r="F554" s="42"/>
      <c r="G554" s="43"/>
      <c r="H554" s="42"/>
      <c r="I554" s="45"/>
    </row>
    <row r="555" spans="2:9" x14ac:dyDescent="0.25">
      <c r="B555" s="40"/>
      <c r="C555" s="57"/>
      <c r="D555" s="41"/>
      <c r="E555" s="41"/>
      <c r="F555" s="42"/>
      <c r="G555" s="43"/>
      <c r="H555" s="42"/>
      <c r="I555" s="45"/>
    </row>
    <row r="556" spans="2:9" x14ac:dyDescent="0.25">
      <c r="B556" s="40"/>
      <c r="C556" s="57"/>
      <c r="D556" s="41"/>
      <c r="E556" s="41"/>
      <c r="F556" s="42"/>
      <c r="G556" s="43"/>
      <c r="H556" s="42"/>
      <c r="I556" s="45"/>
    </row>
    <row r="557" spans="2:9" x14ac:dyDescent="0.25">
      <c r="B557" s="40"/>
      <c r="C557" s="57"/>
      <c r="D557" s="41"/>
      <c r="E557" s="41"/>
      <c r="F557" s="42"/>
      <c r="G557" s="43"/>
      <c r="H557" s="42"/>
      <c r="I557" s="45"/>
    </row>
    <row r="558" spans="2:9" x14ac:dyDescent="0.25">
      <c r="B558" s="40"/>
      <c r="C558" s="57"/>
      <c r="D558" s="41"/>
      <c r="E558" s="41"/>
      <c r="F558" s="42"/>
      <c r="G558" s="43"/>
      <c r="H558" s="42"/>
      <c r="I558" s="45"/>
    </row>
    <row r="559" spans="2:9" x14ac:dyDescent="0.25">
      <c r="B559" s="40"/>
      <c r="C559" s="57"/>
      <c r="D559" s="41"/>
      <c r="E559" s="41"/>
      <c r="F559" s="42"/>
      <c r="G559" s="43"/>
      <c r="H559" s="42"/>
      <c r="I559" s="45"/>
    </row>
    <row r="560" spans="2:9" x14ac:dyDescent="0.25">
      <c r="B560" s="40"/>
      <c r="C560" s="57"/>
      <c r="D560" s="41"/>
      <c r="E560" s="41"/>
      <c r="F560" s="42"/>
      <c r="G560" s="43"/>
      <c r="H560" s="42"/>
      <c r="I560" s="45"/>
    </row>
    <row r="561" spans="2:9" x14ac:dyDescent="0.25">
      <c r="B561" s="40"/>
      <c r="C561" s="57"/>
      <c r="D561" s="41"/>
      <c r="E561" s="41"/>
      <c r="F561" s="42"/>
      <c r="G561" s="43"/>
      <c r="H561" s="42"/>
      <c r="I561" s="45"/>
    </row>
    <row r="562" spans="2:9" x14ac:dyDescent="0.25">
      <c r="B562" s="40"/>
      <c r="C562" s="57"/>
      <c r="D562" s="41"/>
      <c r="E562" s="41"/>
      <c r="F562" s="42"/>
      <c r="G562" s="43"/>
      <c r="H562" s="42"/>
      <c r="I562" s="45"/>
    </row>
    <row r="563" spans="2:9" x14ac:dyDescent="0.25">
      <c r="B563" s="40"/>
      <c r="C563" s="57"/>
      <c r="D563" s="41"/>
      <c r="E563" s="41"/>
      <c r="F563" s="42"/>
      <c r="G563" s="43"/>
      <c r="H563" s="42"/>
      <c r="I563" s="45"/>
    </row>
    <row r="564" spans="2:9" x14ac:dyDescent="0.25">
      <c r="B564" s="40"/>
      <c r="C564" s="57"/>
      <c r="D564" s="41"/>
      <c r="E564" s="41"/>
      <c r="F564" s="42"/>
      <c r="G564" s="43"/>
      <c r="H564" s="42"/>
      <c r="I564" s="45"/>
    </row>
    <row r="565" spans="2:9" x14ac:dyDescent="0.25">
      <c r="B565" s="40"/>
      <c r="C565" s="57"/>
      <c r="D565" s="41"/>
      <c r="E565" s="41"/>
      <c r="F565" s="42"/>
      <c r="G565" s="43"/>
      <c r="H565" s="42"/>
      <c r="I565" s="45"/>
    </row>
    <row r="566" spans="2:9" x14ac:dyDescent="0.25">
      <c r="B566" s="40"/>
      <c r="C566" s="57"/>
      <c r="D566" s="41"/>
      <c r="E566" s="41"/>
      <c r="F566" s="42"/>
      <c r="G566" s="43"/>
      <c r="H566" s="42"/>
      <c r="I566" s="45"/>
    </row>
    <row r="567" spans="2:9" x14ac:dyDescent="0.25">
      <c r="B567" s="40"/>
      <c r="C567" s="57"/>
      <c r="D567" s="41"/>
      <c r="E567" s="41"/>
      <c r="F567" s="42"/>
      <c r="G567" s="43"/>
      <c r="H567" s="42"/>
      <c r="I567" s="45"/>
    </row>
    <row r="568" spans="2:9" x14ac:dyDescent="0.25">
      <c r="B568" s="40"/>
      <c r="C568" s="57"/>
      <c r="D568" s="41"/>
      <c r="E568" s="41"/>
      <c r="F568" s="42"/>
      <c r="G568" s="43"/>
      <c r="H568" s="42"/>
      <c r="I568" s="45"/>
    </row>
    <row r="569" spans="2:9" x14ac:dyDescent="0.25">
      <c r="B569" s="40"/>
      <c r="C569" s="57"/>
      <c r="D569" s="41"/>
      <c r="E569" s="41"/>
      <c r="F569" s="42"/>
      <c r="G569" s="43"/>
      <c r="H569" s="42"/>
      <c r="I569" s="45"/>
    </row>
    <row r="570" spans="2:9" x14ac:dyDescent="0.25">
      <c r="B570" s="40"/>
      <c r="C570" s="57"/>
      <c r="D570" s="41"/>
      <c r="E570" s="41"/>
      <c r="F570" s="42"/>
      <c r="G570" s="43"/>
      <c r="H570" s="42"/>
      <c r="I570" s="45"/>
    </row>
    <row r="571" spans="2:9" x14ac:dyDescent="0.25">
      <c r="B571" s="40"/>
      <c r="C571" s="57"/>
      <c r="D571" s="41"/>
      <c r="E571" s="41"/>
      <c r="F571" s="42"/>
      <c r="G571" s="43"/>
      <c r="H571" s="42"/>
      <c r="I571" s="45"/>
    </row>
    <row r="572" spans="2:9" x14ac:dyDescent="0.25">
      <c r="B572" s="40"/>
      <c r="C572" s="57"/>
      <c r="D572" s="41"/>
      <c r="E572" s="41"/>
      <c r="F572" s="42"/>
      <c r="G572" s="43"/>
      <c r="H572" s="42"/>
      <c r="I572" s="45"/>
    </row>
    <row r="573" spans="2:9" x14ac:dyDescent="0.25">
      <c r="B573" s="40"/>
      <c r="C573" s="57"/>
      <c r="D573" s="41"/>
      <c r="E573" s="41"/>
      <c r="F573" s="42"/>
      <c r="G573" s="43"/>
      <c r="H573" s="42"/>
      <c r="I573" s="45"/>
    </row>
    <row r="574" spans="2:9" x14ac:dyDescent="0.25">
      <c r="B574" s="40"/>
      <c r="C574" s="57"/>
      <c r="D574" s="41"/>
      <c r="E574" s="41"/>
      <c r="F574" s="42"/>
      <c r="G574" s="43"/>
      <c r="H574" s="42"/>
      <c r="I574" s="45"/>
    </row>
    <row r="575" spans="2:9" x14ac:dyDescent="0.25">
      <c r="B575" s="40"/>
      <c r="C575" s="57"/>
      <c r="D575" s="41"/>
      <c r="E575" s="41"/>
      <c r="F575" s="42"/>
      <c r="G575" s="43"/>
      <c r="H575" s="42"/>
      <c r="I575" s="45"/>
    </row>
    <row r="576" spans="2:9" x14ac:dyDescent="0.25">
      <c r="B576" s="40"/>
      <c r="C576" s="57"/>
      <c r="D576" s="41"/>
      <c r="E576" s="41"/>
      <c r="F576" s="42"/>
      <c r="G576" s="43"/>
      <c r="H576" s="42"/>
      <c r="I576" s="45"/>
    </row>
    <row r="577" spans="2:9" x14ac:dyDescent="0.25">
      <c r="B577" s="40"/>
      <c r="C577" s="57"/>
      <c r="D577" s="41"/>
      <c r="E577" s="41"/>
      <c r="F577" s="42"/>
      <c r="G577" s="43"/>
      <c r="H577" s="42"/>
      <c r="I577" s="45"/>
    </row>
    <row r="578" spans="2:9" x14ac:dyDescent="0.25">
      <c r="B578" s="40"/>
      <c r="C578" s="57"/>
      <c r="D578" s="41"/>
      <c r="E578" s="41"/>
      <c r="F578" s="42"/>
      <c r="G578" s="43"/>
      <c r="H578" s="42"/>
      <c r="I578" s="45"/>
    </row>
    <row r="579" spans="2:9" x14ac:dyDescent="0.25">
      <c r="B579" s="40"/>
      <c r="C579" s="57"/>
      <c r="D579" s="41"/>
      <c r="E579" s="41"/>
      <c r="F579" s="42"/>
      <c r="G579" s="43"/>
      <c r="H579" s="42"/>
      <c r="I579" s="45"/>
    </row>
    <row r="580" spans="2:9" x14ac:dyDescent="0.25">
      <c r="B580" s="40"/>
      <c r="C580" s="57"/>
      <c r="D580" s="41"/>
      <c r="E580" s="41"/>
      <c r="F580" s="42"/>
      <c r="G580" s="43"/>
      <c r="H580" s="42"/>
      <c r="I580" s="45"/>
    </row>
    <row r="581" spans="2:9" x14ac:dyDescent="0.25">
      <c r="B581" s="40"/>
      <c r="C581" s="57"/>
      <c r="D581" s="41"/>
      <c r="E581" s="41"/>
      <c r="F581" s="42"/>
      <c r="G581" s="43"/>
      <c r="H581" s="42"/>
      <c r="I581" s="45"/>
    </row>
    <row r="582" spans="2:9" x14ac:dyDescent="0.25">
      <c r="B582" s="40"/>
      <c r="C582" s="57"/>
      <c r="D582" s="41"/>
      <c r="E582" s="41"/>
      <c r="F582" s="42"/>
      <c r="G582" s="43"/>
      <c r="H582" s="42"/>
      <c r="I582" s="45"/>
    </row>
    <row r="583" spans="2:9" x14ac:dyDescent="0.25">
      <c r="B583" s="40"/>
      <c r="C583" s="57"/>
      <c r="D583" s="41"/>
      <c r="E583" s="41"/>
      <c r="F583" s="42"/>
      <c r="G583" s="43"/>
      <c r="H583" s="42"/>
      <c r="I583" s="45"/>
    </row>
    <row r="584" spans="2:9" x14ac:dyDescent="0.25">
      <c r="B584" s="40"/>
      <c r="C584" s="57"/>
      <c r="D584" s="41"/>
      <c r="E584" s="41"/>
      <c r="F584" s="42"/>
      <c r="G584" s="43"/>
      <c r="H584" s="42"/>
      <c r="I584" s="45"/>
    </row>
    <row r="585" spans="2:9" x14ac:dyDescent="0.25">
      <c r="B585" s="40"/>
      <c r="C585" s="57"/>
      <c r="D585" s="41"/>
      <c r="E585" s="41"/>
      <c r="F585" s="42"/>
      <c r="G585" s="43"/>
      <c r="H585" s="42"/>
      <c r="I585" s="45"/>
    </row>
    <row r="586" spans="2:9" x14ac:dyDescent="0.25">
      <c r="B586" s="40"/>
      <c r="C586" s="57"/>
      <c r="D586" s="41"/>
      <c r="E586" s="41"/>
      <c r="F586" s="42"/>
      <c r="G586" s="43"/>
      <c r="H586" s="42"/>
      <c r="I586" s="45"/>
    </row>
    <row r="587" spans="2:9" x14ac:dyDescent="0.25">
      <c r="B587" s="40"/>
      <c r="C587" s="57"/>
      <c r="D587" s="41"/>
      <c r="E587" s="41"/>
      <c r="F587" s="42"/>
      <c r="G587" s="43"/>
      <c r="H587" s="42"/>
      <c r="I587" s="45"/>
    </row>
    <row r="588" spans="2:9" x14ac:dyDescent="0.25">
      <c r="B588" s="40"/>
      <c r="C588" s="57"/>
      <c r="D588" s="41"/>
      <c r="E588" s="41"/>
      <c r="F588" s="42"/>
      <c r="G588" s="43"/>
      <c r="H588" s="42"/>
      <c r="I588" s="45"/>
    </row>
    <row r="589" spans="2:9" x14ac:dyDescent="0.25">
      <c r="B589" s="40"/>
      <c r="C589" s="57"/>
      <c r="D589" s="41"/>
      <c r="E589" s="41"/>
      <c r="F589" s="42"/>
      <c r="G589" s="43"/>
      <c r="H589" s="42"/>
      <c r="I589" s="45"/>
    </row>
    <row r="590" spans="2:9" x14ac:dyDescent="0.25">
      <c r="B590" s="40"/>
      <c r="C590" s="57"/>
      <c r="D590" s="41"/>
      <c r="E590" s="41"/>
      <c r="F590" s="42"/>
      <c r="G590" s="43"/>
      <c r="H590" s="42"/>
      <c r="I590" s="45"/>
    </row>
    <row r="591" spans="2:9" x14ac:dyDescent="0.25">
      <c r="B591" s="40"/>
      <c r="C591" s="57"/>
      <c r="D591" s="41"/>
      <c r="E591" s="41"/>
      <c r="F591" s="42"/>
      <c r="G591" s="43"/>
      <c r="H591" s="42"/>
      <c r="I591" s="45"/>
    </row>
    <row r="592" spans="2:9" x14ac:dyDescent="0.25">
      <c r="B592" s="40"/>
      <c r="C592" s="57"/>
      <c r="D592" s="41"/>
      <c r="E592" s="41"/>
      <c r="F592" s="42"/>
      <c r="G592" s="43"/>
      <c r="H592" s="42"/>
      <c r="I592" s="45"/>
    </row>
    <row r="593" spans="2:9" x14ac:dyDescent="0.25">
      <c r="B593" s="40"/>
      <c r="C593" s="57"/>
      <c r="D593" s="41"/>
      <c r="E593" s="41"/>
      <c r="F593" s="42"/>
      <c r="G593" s="43"/>
      <c r="H593" s="42"/>
      <c r="I593" s="45"/>
    </row>
    <row r="594" spans="2:9" x14ac:dyDescent="0.25">
      <c r="B594" s="40"/>
      <c r="C594" s="57"/>
      <c r="D594" s="41"/>
      <c r="E594" s="41"/>
      <c r="F594" s="42"/>
      <c r="G594" s="43"/>
      <c r="H594" s="42"/>
      <c r="I594" s="45"/>
    </row>
    <row r="595" spans="2:9" x14ac:dyDescent="0.25">
      <c r="B595" s="40"/>
      <c r="C595" s="57"/>
      <c r="D595" s="41"/>
      <c r="E595" s="41"/>
      <c r="F595" s="42"/>
      <c r="G595" s="43"/>
      <c r="H595" s="42"/>
      <c r="I595" s="45"/>
    </row>
    <row r="596" spans="2:9" x14ac:dyDescent="0.25">
      <c r="B596" s="40"/>
      <c r="C596" s="57"/>
      <c r="D596" s="41"/>
      <c r="E596" s="41"/>
      <c r="F596" s="42"/>
      <c r="G596" s="43"/>
      <c r="H596" s="42"/>
      <c r="I596" s="45"/>
    </row>
    <row r="597" spans="2:9" x14ac:dyDescent="0.25">
      <c r="B597" s="40"/>
      <c r="C597" s="57"/>
      <c r="D597" s="41"/>
      <c r="E597" s="41"/>
      <c r="F597" s="42"/>
      <c r="G597" s="43"/>
      <c r="H597" s="42"/>
      <c r="I597" s="45"/>
    </row>
    <row r="598" spans="2:9" x14ac:dyDescent="0.25">
      <c r="B598" s="40"/>
      <c r="C598" s="57"/>
      <c r="D598" s="41"/>
      <c r="E598" s="41"/>
      <c r="F598" s="42"/>
      <c r="G598" s="43"/>
      <c r="H598" s="42"/>
      <c r="I598" s="45"/>
    </row>
    <row r="599" spans="2:9" x14ac:dyDescent="0.25">
      <c r="B599" s="40"/>
      <c r="C599" s="57"/>
      <c r="D599" s="41"/>
      <c r="E599" s="41"/>
      <c r="F599" s="42"/>
      <c r="G599" s="43"/>
      <c r="H599" s="42"/>
      <c r="I599" s="45"/>
    </row>
    <row r="600" spans="2:9" x14ac:dyDescent="0.25">
      <c r="B600" s="40"/>
      <c r="C600" s="57"/>
      <c r="D600" s="41"/>
      <c r="E600" s="41"/>
      <c r="F600" s="42"/>
      <c r="G600" s="43"/>
      <c r="H600" s="42"/>
      <c r="I600" s="45"/>
    </row>
    <row r="601" spans="2:9" x14ac:dyDescent="0.25">
      <c r="B601" s="40"/>
      <c r="C601" s="57"/>
      <c r="D601" s="41"/>
      <c r="E601" s="41"/>
      <c r="F601" s="42"/>
      <c r="G601" s="43"/>
      <c r="H601" s="42"/>
      <c r="I601" s="45"/>
    </row>
    <row r="602" spans="2:9" x14ac:dyDescent="0.25">
      <c r="B602" s="40"/>
      <c r="C602" s="57"/>
      <c r="D602" s="41"/>
      <c r="E602" s="41"/>
      <c r="F602" s="42"/>
      <c r="G602" s="43"/>
      <c r="H602" s="42"/>
      <c r="I602" s="45"/>
    </row>
    <row r="603" spans="2:9" x14ac:dyDescent="0.25">
      <c r="B603" s="40"/>
      <c r="C603" s="57"/>
      <c r="D603" s="41"/>
      <c r="E603" s="41"/>
      <c r="F603" s="42"/>
      <c r="G603" s="43"/>
      <c r="H603" s="42"/>
      <c r="I603" s="45"/>
    </row>
    <row r="604" spans="2:9" x14ac:dyDescent="0.25">
      <c r="B604" s="40"/>
      <c r="C604" s="57"/>
      <c r="D604" s="41"/>
      <c r="E604" s="41"/>
      <c r="F604" s="42"/>
      <c r="G604" s="43"/>
      <c r="H604" s="42"/>
      <c r="I604" s="45"/>
    </row>
    <row r="605" spans="2:9" x14ac:dyDescent="0.25">
      <c r="B605" s="40"/>
      <c r="C605" s="57"/>
      <c r="D605" s="41"/>
      <c r="E605" s="41"/>
      <c r="F605" s="42"/>
      <c r="G605" s="43"/>
      <c r="H605" s="42"/>
      <c r="I605" s="45"/>
    </row>
    <row r="606" spans="2:9" x14ac:dyDescent="0.25">
      <c r="B606" s="40"/>
      <c r="C606" s="57"/>
      <c r="D606" s="41"/>
      <c r="E606" s="41"/>
      <c r="F606" s="42"/>
      <c r="G606" s="43"/>
      <c r="H606" s="42"/>
      <c r="I606" s="45"/>
    </row>
    <row r="607" spans="2:9" x14ac:dyDescent="0.25">
      <c r="B607" s="40"/>
      <c r="C607" s="57"/>
      <c r="D607" s="41"/>
      <c r="E607" s="41"/>
      <c r="F607" s="42"/>
      <c r="G607" s="43"/>
      <c r="H607" s="42"/>
      <c r="I607" s="45"/>
    </row>
    <row r="608" spans="2:9" x14ac:dyDescent="0.25">
      <c r="B608" s="40"/>
      <c r="C608" s="57"/>
      <c r="D608" s="41"/>
      <c r="E608" s="41"/>
      <c r="F608" s="42"/>
      <c r="G608" s="43"/>
      <c r="H608" s="42"/>
      <c r="I608" s="45"/>
    </row>
    <row r="609" spans="2:9" x14ac:dyDescent="0.25">
      <c r="B609" s="40"/>
      <c r="C609" s="57"/>
      <c r="D609" s="41"/>
      <c r="E609" s="41"/>
      <c r="F609" s="42"/>
      <c r="G609" s="43"/>
      <c r="H609" s="42"/>
      <c r="I609" s="45"/>
    </row>
    <row r="610" spans="2:9" x14ac:dyDescent="0.25">
      <c r="B610" s="40"/>
      <c r="C610" s="57"/>
      <c r="D610" s="41"/>
      <c r="E610" s="41"/>
      <c r="F610" s="42"/>
      <c r="G610" s="43"/>
      <c r="H610" s="42"/>
      <c r="I610" s="45"/>
    </row>
    <row r="611" spans="2:9" x14ac:dyDescent="0.25">
      <c r="B611" s="40"/>
      <c r="C611" s="57"/>
      <c r="D611" s="41"/>
      <c r="E611" s="41"/>
      <c r="F611" s="42"/>
      <c r="G611" s="43"/>
      <c r="H611" s="42"/>
      <c r="I611" s="45"/>
    </row>
    <row r="612" spans="2:9" x14ac:dyDescent="0.25">
      <c r="B612" s="40"/>
      <c r="C612" s="57"/>
      <c r="D612" s="41"/>
      <c r="E612" s="41"/>
      <c r="F612" s="42"/>
      <c r="G612" s="43"/>
      <c r="H612" s="42"/>
      <c r="I612" s="45"/>
    </row>
    <row r="613" spans="2:9" x14ac:dyDescent="0.25">
      <c r="B613" s="40"/>
      <c r="C613" s="57"/>
      <c r="D613" s="41"/>
      <c r="E613" s="41"/>
      <c r="F613" s="42"/>
      <c r="G613" s="43"/>
      <c r="H613" s="42"/>
      <c r="I613" s="45"/>
    </row>
    <row r="614" spans="2:9" x14ac:dyDescent="0.25">
      <c r="B614" s="40"/>
      <c r="C614" s="57"/>
      <c r="D614" s="41"/>
      <c r="E614" s="41"/>
      <c r="F614" s="42"/>
      <c r="G614" s="43"/>
      <c r="H614" s="42"/>
      <c r="I614" s="45"/>
    </row>
    <row r="615" spans="2:9" x14ac:dyDescent="0.25">
      <c r="B615" s="40"/>
      <c r="C615" s="57"/>
      <c r="D615" s="41"/>
      <c r="E615" s="41"/>
      <c r="F615" s="42"/>
      <c r="G615" s="43"/>
      <c r="H615" s="42"/>
      <c r="I615" s="45"/>
    </row>
    <row r="616" spans="2:9" x14ac:dyDescent="0.25">
      <c r="B616" s="40"/>
      <c r="C616" s="57"/>
      <c r="D616" s="41"/>
      <c r="E616" s="41"/>
      <c r="F616" s="42"/>
      <c r="G616" s="43"/>
      <c r="H616" s="42"/>
      <c r="I616" s="45"/>
    </row>
    <row r="617" spans="2:9" x14ac:dyDescent="0.25">
      <c r="B617" s="40"/>
      <c r="C617" s="57"/>
      <c r="D617" s="41"/>
      <c r="E617" s="41"/>
      <c r="F617" s="42"/>
      <c r="G617" s="43"/>
      <c r="H617" s="42"/>
      <c r="I617" s="45"/>
    </row>
    <row r="618" spans="2:9" x14ac:dyDescent="0.25">
      <c r="B618" s="40"/>
      <c r="C618" s="57"/>
      <c r="D618" s="41"/>
      <c r="E618" s="41"/>
      <c r="F618" s="42"/>
      <c r="G618" s="43"/>
      <c r="H618" s="42"/>
      <c r="I618" s="45"/>
    </row>
    <row r="619" spans="2:9" x14ac:dyDescent="0.25">
      <c r="B619" s="40"/>
      <c r="C619" s="57"/>
      <c r="D619" s="41"/>
      <c r="E619" s="41"/>
      <c r="F619" s="42"/>
      <c r="G619" s="43"/>
      <c r="H619" s="42"/>
      <c r="I619" s="45"/>
    </row>
    <row r="620" spans="2:9" x14ac:dyDescent="0.25">
      <c r="B620" s="40"/>
      <c r="C620" s="57"/>
      <c r="D620" s="41"/>
      <c r="E620" s="41"/>
      <c r="F620" s="42"/>
      <c r="G620" s="43"/>
      <c r="H620" s="42"/>
      <c r="I620" s="45"/>
    </row>
    <row r="621" spans="2:9" x14ac:dyDescent="0.25">
      <c r="B621" s="40"/>
      <c r="C621" s="57"/>
      <c r="D621" s="41"/>
      <c r="E621" s="41"/>
      <c r="F621" s="42"/>
      <c r="G621" s="43"/>
      <c r="H621" s="42"/>
      <c r="I621" s="45"/>
    </row>
    <row r="622" spans="2:9" x14ac:dyDescent="0.25">
      <c r="B622" s="40"/>
      <c r="C622" s="57"/>
      <c r="D622" s="41"/>
      <c r="E622" s="41"/>
      <c r="F622" s="42"/>
      <c r="G622" s="43"/>
      <c r="H622" s="42"/>
      <c r="I622" s="45"/>
    </row>
    <row r="623" spans="2:9" x14ac:dyDescent="0.25">
      <c r="B623" s="40"/>
      <c r="C623" s="57"/>
      <c r="D623" s="41"/>
      <c r="E623" s="41"/>
      <c r="F623" s="42"/>
      <c r="G623" s="43"/>
      <c r="H623" s="42"/>
      <c r="I623" s="45"/>
    </row>
    <row r="624" spans="2:9" x14ac:dyDescent="0.25">
      <c r="B624" s="40"/>
      <c r="C624" s="57"/>
      <c r="D624" s="41"/>
      <c r="E624" s="41"/>
      <c r="F624" s="42"/>
      <c r="G624" s="43"/>
      <c r="H624" s="42"/>
      <c r="I624" s="45"/>
    </row>
    <row r="625" spans="2:9" x14ac:dyDescent="0.25">
      <c r="B625" s="40"/>
      <c r="C625" s="57"/>
      <c r="D625" s="41"/>
      <c r="E625" s="41"/>
      <c r="F625" s="42"/>
      <c r="G625" s="43"/>
      <c r="H625" s="42"/>
      <c r="I625" s="45"/>
    </row>
    <row r="626" spans="2:9" x14ac:dyDescent="0.25">
      <c r="B626" s="40"/>
      <c r="C626" s="57"/>
      <c r="D626" s="41"/>
      <c r="E626" s="41"/>
      <c r="F626" s="42"/>
      <c r="G626" s="43"/>
      <c r="H626" s="42"/>
      <c r="I626" s="45"/>
    </row>
    <row r="627" spans="2:9" x14ac:dyDescent="0.25">
      <c r="B627" s="40"/>
      <c r="C627" s="57"/>
      <c r="D627" s="41"/>
      <c r="E627" s="41"/>
      <c r="F627" s="42"/>
      <c r="G627" s="43"/>
      <c r="H627" s="42"/>
      <c r="I627" s="45"/>
    </row>
    <row r="628" spans="2:9" x14ac:dyDescent="0.25">
      <c r="B628" s="40"/>
      <c r="C628" s="57"/>
      <c r="D628" s="41"/>
      <c r="E628" s="41"/>
      <c r="F628" s="42"/>
      <c r="G628" s="43"/>
      <c r="H628" s="42"/>
      <c r="I628" s="45"/>
    </row>
    <row r="629" spans="2:9" x14ac:dyDescent="0.25">
      <c r="B629" s="40"/>
      <c r="C629" s="57"/>
      <c r="D629" s="41"/>
      <c r="E629" s="41"/>
      <c r="F629" s="42"/>
      <c r="G629" s="43"/>
      <c r="H629" s="42"/>
      <c r="I629" s="45"/>
    </row>
    <row r="630" spans="2:9" x14ac:dyDescent="0.25">
      <c r="B630" s="40"/>
      <c r="C630" s="57"/>
      <c r="D630" s="41"/>
      <c r="E630" s="41"/>
      <c r="F630" s="42"/>
      <c r="G630" s="43"/>
      <c r="H630" s="42"/>
      <c r="I630" s="45"/>
    </row>
  </sheetData>
  <autoFilter ref="H2:H630"/>
  <mergeCells count="7">
    <mergeCell ref="I2:I3"/>
    <mergeCell ref="B2:B3"/>
    <mergeCell ref="C2:C3"/>
    <mergeCell ref="D2:E2"/>
    <mergeCell ref="F2:F3"/>
    <mergeCell ref="G2:G3"/>
    <mergeCell ref="H2:H3"/>
  </mergeCells>
  <printOptions horizontalCentered="1"/>
  <pageMargins left="0.25" right="0.25" top="0.75" bottom="0.75" header="0.3" footer="0.3"/>
  <pageSetup paperSize="8" scale="95"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C15"/>
  <sheetViews>
    <sheetView workbookViewId="0">
      <selection activeCell="C14" sqref="C14"/>
    </sheetView>
  </sheetViews>
  <sheetFormatPr defaultRowHeight="12.75" x14ac:dyDescent="0.2"/>
  <cols>
    <col min="1" max="1" width="9.140625" style="15"/>
    <col min="2" max="2" width="10.7109375" style="14" customWidth="1"/>
    <col min="3" max="3" width="100.7109375" style="15" customWidth="1"/>
    <col min="4" max="16384" width="9.140625" style="15"/>
  </cols>
  <sheetData>
    <row r="2" spans="2:3" s="20" customFormat="1" ht="25.5" x14ac:dyDescent="0.2">
      <c r="B2" s="19" t="s">
        <v>75</v>
      </c>
      <c r="C2" s="21" t="s">
        <v>76</v>
      </c>
    </row>
    <row r="3" spans="2:3" s="18" customFormat="1" ht="76.5" x14ac:dyDescent="0.25">
      <c r="B3" s="16" t="s">
        <v>77</v>
      </c>
      <c r="C3" s="47" t="s">
        <v>119</v>
      </c>
    </row>
    <row r="4" spans="2:3" s="18" customFormat="1" ht="51" x14ac:dyDescent="0.25">
      <c r="B4" s="16" t="s">
        <v>78</v>
      </c>
      <c r="C4" s="17" t="s">
        <v>90</v>
      </c>
    </row>
    <row r="5" spans="2:3" s="18" customFormat="1" x14ac:dyDescent="0.25">
      <c r="B5" s="16" t="s">
        <v>79</v>
      </c>
      <c r="C5" s="17" t="s">
        <v>91</v>
      </c>
    </row>
    <row r="6" spans="2:3" s="18" customFormat="1" ht="38.25" x14ac:dyDescent="0.25">
      <c r="B6" s="16" t="s">
        <v>80</v>
      </c>
      <c r="C6" s="47" t="s">
        <v>117</v>
      </c>
    </row>
    <row r="7" spans="2:3" s="18" customFormat="1" ht="38.25" x14ac:dyDescent="0.25">
      <c r="B7" s="16" t="s">
        <v>81</v>
      </c>
      <c r="C7" s="17" t="s">
        <v>108</v>
      </c>
    </row>
    <row r="8" spans="2:3" s="18" customFormat="1" ht="38.25" x14ac:dyDescent="0.25">
      <c r="B8" s="16" t="s">
        <v>82</v>
      </c>
      <c r="C8" s="17" t="s">
        <v>110</v>
      </c>
    </row>
    <row r="9" spans="2:3" s="18" customFormat="1" ht="38.25" x14ac:dyDescent="0.25">
      <c r="B9" s="16" t="s">
        <v>83</v>
      </c>
      <c r="C9" s="17" t="s">
        <v>112</v>
      </c>
    </row>
    <row r="10" spans="2:3" s="18" customFormat="1" ht="38.25" x14ac:dyDescent="0.25">
      <c r="B10" s="16" t="s">
        <v>87</v>
      </c>
      <c r="C10" s="17" t="s">
        <v>109</v>
      </c>
    </row>
    <row r="11" spans="2:3" s="18" customFormat="1" ht="38.25" x14ac:dyDescent="0.25">
      <c r="B11" s="16" t="s">
        <v>88</v>
      </c>
      <c r="C11" s="17" t="s">
        <v>111</v>
      </c>
    </row>
    <row r="12" spans="2:3" s="18" customFormat="1" ht="38.25" x14ac:dyDescent="0.25">
      <c r="B12" s="16" t="s">
        <v>84</v>
      </c>
      <c r="C12" s="17" t="s">
        <v>113</v>
      </c>
    </row>
    <row r="13" spans="2:3" s="18" customFormat="1" ht="25.5" x14ac:dyDescent="0.25">
      <c r="B13" s="16" t="s">
        <v>85</v>
      </c>
      <c r="C13" s="17" t="s">
        <v>94</v>
      </c>
    </row>
    <row r="14" spans="2:3" s="18" customFormat="1" ht="51" x14ac:dyDescent="0.25">
      <c r="B14" s="16" t="s">
        <v>86</v>
      </c>
      <c r="C14" s="17" t="s">
        <v>92</v>
      </c>
    </row>
    <row r="15" spans="2:3" s="18" customFormat="1" x14ac:dyDescent="0.25">
      <c r="B15" s="16" t="s">
        <v>89</v>
      </c>
      <c r="C15" s="17" t="s">
        <v>93</v>
      </c>
    </row>
  </sheetData>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C11"/>
  <sheetViews>
    <sheetView workbookViewId="0">
      <selection activeCell="B4" sqref="B4"/>
    </sheetView>
  </sheetViews>
  <sheetFormatPr defaultRowHeight="12.75" x14ac:dyDescent="0.2"/>
  <cols>
    <col min="1" max="1" width="9.140625" style="15"/>
    <col min="2" max="2" width="10.7109375" style="14" customWidth="1"/>
    <col min="3" max="3" width="100.7109375" style="15" customWidth="1"/>
    <col min="4" max="4" width="88.5703125" style="15" customWidth="1"/>
    <col min="5" max="16384" width="9.140625" style="15"/>
  </cols>
  <sheetData>
    <row r="2" spans="2:3" x14ac:dyDescent="0.2">
      <c r="B2" s="76" t="s">
        <v>95</v>
      </c>
      <c r="C2" s="76"/>
    </row>
    <row r="3" spans="2:3" ht="150" customHeight="1" x14ac:dyDescent="0.2">
      <c r="B3" s="77" t="s">
        <v>121</v>
      </c>
      <c r="C3" s="78"/>
    </row>
    <row r="5" spans="2:3" s="20" customFormat="1" ht="25.5" x14ac:dyDescent="0.2">
      <c r="B5" s="19" t="s">
        <v>75</v>
      </c>
      <c r="C5" s="21" t="s">
        <v>76</v>
      </c>
    </row>
    <row r="6" spans="2:3" s="18" customFormat="1" ht="50.1" customHeight="1" x14ac:dyDescent="0.25">
      <c r="B6" s="16" t="s">
        <v>77</v>
      </c>
      <c r="C6" s="17" t="s">
        <v>101</v>
      </c>
    </row>
    <row r="7" spans="2:3" s="18" customFormat="1" ht="50.1" customHeight="1" x14ac:dyDescent="0.25">
      <c r="B7" s="16" t="s">
        <v>100</v>
      </c>
      <c r="C7" s="17" t="s">
        <v>102</v>
      </c>
    </row>
    <row r="8" spans="2:3" s="18" customFormat="1" ht="50.1" customHeight="1" x14ac:dyDescent="0.25">
      <c r="B8" s="16" t="s">
        <v>80</v>
      </c>
      <c r="C8" s="17" t="s">
        <v>103</v>
      </c>
    </row>
    <row r="9" spans="2:3" s="18" customFormat="1" ht="50.1" customHeight="1" x14ac:dyDescent="0.25">
      <c r="B9" s="16" t="s">
        <v>81</v>
      </c>
      <c r="C9" s="17" t="s">
        <v>104</v>
      </c>
    </row>
    <row r="10" spans="2:3" s="18" customFormat="1" ht="50.1" customHeight="1" x14ac:dyDescent="0.25">
      <c r="B10" s="16" t="s">
        <v>82</v>
      </c>
      <c r="C10" s="17" t="s">
        <v>106</v>
      </c>
    </row>
    <row r="11" spans="2:3" s="18" customFormat="1" ht="93.75" customHeight="1" x14ac:dyDescent="0.25">
      <c r="B11" s="16" t="s">
        <v>83</v>
      </c>
      <c r="C11" s="47" t="s">
        <v>118</v>
      </c>
    </row>
  </sheetData>
  <mergeCells count="2">
    <mergeCell ref="B2:C2"/>
    <mergeCell ref="B3:C3"/>
  </mergeCell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7</vt:i4>
      </vt:variant>
      <vt:variant>
        <vt:lpstr>Intervalli denominati</vt:lpstr>
      </vt:variant>
      <vt:variant>
        <vt:i4>2</vt:i4>
      </vt:variant>
    </vt:vector>
  </HeadingPairs>
  <TitlesOfParts>
    <vt:vector size="9" baseType="lpstr">
      <vt:lpstr>scheda 1 prestazioni</vt:lpstr>
      <vt:lpstr>Foglio2 (2)</vt:lpstr>
      <vt:lpstr>Foglio2</vt:lpstr>
      <vt:lpstr>scheda 2 strutture</vt:lpstr>
      <vt:lpstr>istruzioni scheda 1</vt:lpstr>
      <vt:lpstr>istruzioni scheda 2</vt:lpstr>
      <vt:lpstr>Foglio1</vt:lpstr>
      <vt:lpstr>'scheda 1 prestazioni'!Area_stampa</vt:lpstr>
      <vt:lpstr>'scheda 2 strutture'!Area_stampa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Pepe</dc:creator>
  <cp:lastModifiedBy>alessio pittari</cp:lastModifiedBy>
  <cp:lastPrinted>2024-07-30T06:46:25Z</cp:lastPrinted>
  <dcterms:created xsi:type="dcterms:W3CDTF">2024-05-17T11:17:55Z</dcterms:created>
  <dcterms:modified xsi:type="dcterms:W3CDTF">2024-07-31T11:29:27Z</dcterms:modified>
</cp:coreProperties>
</file>